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90" windowHeight="5955" activeTab="0"/>
  </bookViews>
  <sheets>
    <sheet name="Altitude-compensated NDL" sheetId="1" r:id="rId1"/>
    <sheet name="Altitude Table" sheetId="2" r:id="rId2"/>
    <sheet name="RDP Air" sheetId="3" r:id="rId3"/>
    <sheet name="RDP EANx32" sheetId="4" r:id="rId4"/>
    <sheet name="RDP EANx36" sheetId="5" r:id="rId5"/>
    <sheet name="O2 PP" sheetId="6" r:id="rId6"/>
    <sheet name="RDP Notes" sheetId="7" r:id="rId7"/>
    <sheet name="Notes" sheetId="8" r:id="rId8"/>
  </sheets>
  <definedNames>
    <definedName name="_xlfn.IFERROR" hidden="1">#NAME?</definedName>
  </definedNames>
  <calcPr fullCalcOnLoad="1"/>
</workbook>
</file>

<file path=xl/sharedStrings.xml><?xml version="1.0" encoding="utf-8"?>
<sst xmlns="http://schemas.openxmlformats.org/spreadsheetml/2006/main" count="928" uniqueCount="183">
  <si>
    <t>Altitude:</t>
  </si>
  <si>
    <t>Depth</t>
  </si>
  <si>
    <t>Actual</t>
  </si>
  <si>
    <t>Table</t>
  </si>
  <si>
    <t>THEORETICAL DEPTH AT ALTITUDE - IMPERIAL (UPDATED VERSION)</t>
  </si>
  <si>
    <t>Surface Atmospheric Pressure (in atm)</t>
  </si>
  <si>
    <t>at Various Altitudes (of feet above sea level)</t>
  </si>
  <si>
    <t>Theoretical Ocean Depth (in fsw)</t>
  </si>
  <si>
    <t>(ffw)</t>
  </si>
  <si>
    <t>Ocean</t>
  </si>
  <si>
    <t>Stop</t>
  </si>
  <si>
    <t>Safety/Emergency Decompression Stop Depth (in ffw)</t>
  </si>
  <si>
    <t>(fsw)</t>
  </si>
  <si>
    <t>Atmospheres:</t>
  </si>
  <si>
    <t>*</t>
  </si>
  <si>
    <t>**</t>
  </si>
  <si>
    <r>
      <rPr>
        <sz val="10"/>
        <rFont val="Arial"/>
        <family val="2"/>
      </rPr>
      <t xml:space="preserve">PADI’s tables for altitude diving mention a 1970 copyright from </t>
    </r>
    <r>
      <rPr>
        <i/>
        <sz val="9"/>
        <rFont val="Verdana"/>
        <family val="2"/>
      </rPr>
      <t>Skin Diver Magazine</t>
    </r>
    <r>
      <rPr>
        <sz val="9"/>
        <rFont val="Verdana"/>
        <family val="2"/>
      </rPr>
      <t xml:space="preserve">, and that the tables are reprinted with permission. For convenience, I will refer to the tables as PADI’s, even though </t>
    </r>
    <r>
      <rPr>
        <i/>
        <sz val="9"/>
        <rFont val="Verdana"/>
        <family val="2"/>
      </rPr>
      <t>Skin Diver Magazine</t>
    </r>
    <r>
      <rPr>
        <sz val="9"/>
        <rFont val="Verdana"/>
        <family val="2"/>
      </rPr>
      <t xml:space="preserve"> may have been the original publisher.</t>
    </r>
  </si>
  <si>
    <t>NOTE:</t>
  </si>
  <si>
    <t>Some of material from 8th Element Diving [online: http://www.8thelementdiving.com/scuba_math/altitude.php, retrieved 22 Jun 2011]</t>
  </si>
  <si>
    <t>Formula for atmospheres:</t>
  </si>
  <si>
    <r>
      <t>Pa</t>
    </r>
    <r>
      <rPr>
        <sz val="9"/>
        <color indexed="18"/>
        <rFont val="Verdana"/>
        <family val="2"/>
      </rPr>
      <t xml:space="preserve"> = (1 atm) * exp(5.255876 * log(1 – (</t>
    </r>
    <r>
      <rPr>
        <i/>
        <sz val="9"/>
        <color indexed="18"/>
        <rFont val="Verdana"/>
        <family val="2"/>
      </rPr>
      <t>C</t>
    </r>
    <r>
      <rPr>
        <sz val="9"/>
        <color indexed="18"/>
        <rFont val="Verdana"/>
        <family val="2"/>
      </rPr>
      <t xml:space="preserve"> * </t>
    </r>
    <r>
      <rPr>
        <i/>
        <sz val="9"/>
        <color indexed="18"/>
        <rFont val="Verdana"/>
        <family val="2"/>
      </rPr>
      <t>A</t>
    </r>
    <r>
      <rPr>
        <sz val="9"/>
        <color indexed="18"/>
        <rFont val="Verdana"/>
        <family val="2"/>
      </rPr>
      <t>)))</t>
    </r>
  </si>
  <si>
    <t>depending on whether the altitude is given in feet above sea level or in meters above sea level.</t>
  </si>
  <si>
    <t>SL</t>
  </si>
  <si>
    <t>alt</t>
  </si>
  <si>
    <t>L</t>
  </si>
  <si>
    <t>M</t>
  </si>
  <si>
    <t>N</t>
  </si>
  <si>
    <t>O</t>
  </si>
  <si>
    <t>P</t>
  </si>
  <si>
    <t>Q</t>
  </si>
  <si>
    <t>R</t>
  </si>
  <si>
    <t>S</t>
  </si>
  <si>
    <t>T</t>
  </si>
  <si>
    <t>U</t>
  </si>
  <si>
    <t>V</t>
  </si>
  <si>
    <t>col_let</t>
  </si>
  <si>
    <t>Theoretical</t>
  </si>
  <si>
    <t>char_code</t>
  </si>
  <si>
    <t>http://www.scubaboard.com/forums/ask-dr-decompression/4109-padi-dive-tables-3.html</t>
  </si>
  <si>
    <t>↓</t>
  </si>
  <si>
    <t>u</t>
  </si>
  <si>
    <t>q</t>
  </si>
  <si>
    <t>START</t>
  </si>
  <si>
    <r>
      <t xml:space="preserve">DEPTH (feet) </t>
    </r>
    <r>
      <rPr>
        <b/>
        <sz val="10"/>
        <color indexed="8"/>
        <rFont val="Wingdings 3"/>
        <family val="1"/>
      </rPr>
      <t>u</t>
    </r>
  </si>
  <si>
    <t>PRESSURE</t>
  </si>
  <si>
    <t>GROUP</t>
  </si>
  <si>
    <t>Ð</t>
  </si>
  <si>
    <t>NO DECOMPRESSION</t>
  </si>
  <si>
    <t>LIMIT</t>
  </si>
  <si>
    <t>REQUIRED</t>
  </si>
  <si>
    <t>SAFETY STOP</t>
  </si>
  <si>
    <t>TABLE 1</t>
  </si>
  <si>
    <t>LIMITS AND GROUP</t>
  </si>
  <si>
    <t>DESIGNATION TABLE</t>
  </si>
  <si>
    <t>SURFACE INTERVAL CREDIT TABLE</t>
  </si>
  <si>
    <t>TABLE 2</t>
  </si>
  <si>
    <t>X</t>
  </si>
  <si>
    <t>A</t>
  </si>
  <si>
    <t>Z</t>
  </si>
  <si>
    <t>Y</t>
  </si>
  <si>
    <t>W</t>
  </si>
  <si>
    <t>K</t>
  </si>
  <si>
    <t>J</t>
  </si>
  <si>
    <t>I</t>
  </si>
  <si>
    <t>H</t>
  </si>
  <si>
    <t>G</t>
  </si>
  <si>
    <t>F</t>
  </si>
  <si>
    <t>E</t>
  </si>
  <si>
    <t>D</t>
  </si>
  <si>
    <t>C</t>
  </si>
  <si>
    <t>B</t>
  </si>
  <si>
    <t>PRESSURE GROUP AT END OF SURFACE INTERVAL</t>
  </si>
  <si>
    <t>Ï</t>
  </si>
  <si>
    <t>Í</t>
  </si>
  <si>
    <r>
      <t xml:space="preserve">Blue area indicates adjusted no decompression limits.  </t>
    </r>
    <r>
      <rPr>
        <i/>
        <sz val="8"/>
        <color indexed="8"/>
        <rFont val="Arial"/>
        <family val="2"/>
      </rPr>
      <t>Actual Bottom Time</t>
    </r>
    <r>
      <rPr>
        <sz val="8"/>
        <color indexed="8"/>
        <rFont val="Arial"/>
        <family val="2"/>
      </rPr>
      <t xml:space="preserve"> (ABT) should not exceed this number</t>
    </r>
  </si>
  <si>
    <r>
      <t xml:space="preserve">White area indicates </t>
    </r>
    <r>
      <rPr>
        <i/>
        <sz val="8"/>
        <color indexed="8"/>
        <rFont val="Arial"/>
        <family val="2"/>
      </rPr>
      <t>Residual Nitrogen Time</t>
    </r>
    <r>
      <rPr>
        <sz val="8"/>
        <color indexed="8"/>
        <rFont val="Arial"/>
        <family val="2"/>
      </rPr>
      <t xml:space="preserve">(RNT) in minutes and is to be addes the </t>
    </r>
    <r>
      <rPr>
        <i/>
        <sz val="8"/>
        <color indexed="8"/>
        <rFont val="Arial"/>
        <family val="2"/>
      </rPr>
      <t>Actual Bottom Time</t>
    </r>
    <r>
      <rPr>
        <sz val="8"/>
        <color indexed="8"/>
        <rFont val="Arial"/>
        <family val="2"/>
      </rPr>
      <t xml:space="preserve"> (ABT)</t>
    </r>
  </si>
  <si>
    <t>Actual Bottom Time (ABT)</t>
  </si>
  <si>
    <t>Total Bottom Time (TBT)</t>
  </si>
  <si>
    <t>+</t>
  </si>
  <si>
    <t>=</t>
  </si>
  <si>
    <t>Safety Stop:</t>
  </si>
  <si>
    <t>Emerg. Decomp. Stop:</t>
  </si>
  <si>
    <t>Emergency Decompression Stop:</t>
  </si>
  <si>
    <t>No Decompression Limit</t>
  </si>
  <si>
    <t>RNT</t>
  </si>
  <si>
    <t>ABT</t>
  </si>
  <si>
    <t>col</t>
  </si>
  <si>
    <t>PG</t>
  </si>
  <si>
    <t>depth</t>
  </si>
  <si>
    <t>row</t>
  </si>
  <si>
    <t>2nd_row</t>
  </si>
  <si>
    <t>Dive Table</t>
  </si>
  <si>
    <t>non-pressure group diver</t>
  </si>
  <si>
    <t>READ DOWN DEPTH TO TIME FOR PRESSURE GROUP</t>
  </si>
  <si>
    <t>READ ACROSS PRESSURE GROUP TO SURFACE INTERVAL TIME</t>
  </si>
  <si>
    <t>Adjusted NDL</t>
  </si>
  <si>
    <t>TABLE 3: REPETITIVE DIVE TABLE, NO DECOMPRESSION LIMITS</t>
  </si>
  <si>
    <t></t>
  </si>
  <si>
    <t></t>
  </si>
  <si>
    <t>adjusted round-up:</t>
  </si>
  <si>
    <t>unadjusted round-up:</t>
  </si>
  <si>
    <t>PG at start:*</t>
  </si>
  <si>
    <t>Round-up Threshold:**</t>
  </si>
  <si>
    <t>All measures imperial (altitude &amp; depth in feet)</t>
  </si>
  <si>
    <t>Default pressure group is no group (i.e., no residual nitrogen)</t>
  </si>
  <si>
    <t xml:space="preserve">Oxygen p.p. (ata) </t>
  </si>
  <si>
    <t>DEPTH (feet)</t>
  </si>
  <si>
    <t>DEPTH SHOWN FOR CONTINGENCY PLANNING ONLY</t>
  </si>
  <si>
    <t>DEPTH</t>
  </si>
  <si>
    <t>(feet)</t>
  </si>
  <si>
    <t>(ata)</t>
  </si>
  <si>
    <r>
      <t>O</t>
    </r>
    <r>
      <rPr>
        <b/>
        <vertAlign val="subscript"/>
        <sz val="8"/>
        <color indexed="8"/>
        <rFont val="Arial"/>
        <family val="2"/>
      </rPr>
      <t>2</t>
    </r>
    <r>
      <rPr>
        <b/>
        <sz val="8"/>
        <color indexed="8"/>
        <rFont val="Arial"/>
        <family val="2"/>
      </rPr>
      <t xml:space="preserve"> p.p.</t>
    </r>
  </si>
  <si>
    <t>AIR</t>
  </si>
  <si>
    <t>DIVE TABLE</t>
  </si>
  <si>
    <t>EANx32</t>
  </si>
  <si>
    <t>ONLY</t>
  </si>
  <si>
    <t>EANx</t>
  </si>
  <si>
    <t>DO NOT USE TO PLAN AIR DIVES</t>
  </si>
  <si>
    <r>
      <rPr>
        <b/>
        <u val="single"/>
        <sz val="10"/>
        <color indexed="8"/>
        <rFont val="Arial"/>
        <family val="2"/>
      </rPr>
      <t>TABLE 3:</t>
    </r>
    <r>
      <rPr>
        <b/>
        <sz val="10"/>
        <color indexed="8"/>
        <rFont val="Arial"/>
        <family val="2"/>
      </rPr>
      <t xml:space="preserve"> REPETITIVE DIVE TABLE, NO DECOMPRESSION LIMITS</t>
    </r>
  </si>
  <si>
    <t>EANx36</t>
  </si>
  <si>
    <t>PADI Dive Table Notes</t>
  </si>
  <si>
    <t>The PADI Recreational Dive Planner has notes with "Table 3" (the backside of the RDP).</t>
  </si>
  <si>
    <t xml:space="preserve">Safety stops </t>
  </si>
  <si>
    <t>●</t>
  </si>
  <si>
    <t>An optional 3-minute safety stop at 15 feet is always recommended.</t>
  </si>
  <si>
    <t>The optional 3-minute safety stop at 15 feet becomes mandatory if you get within three pressure groups of a no-decompression limit and for any dive deeper than a hundred feet (as indicated on Table One of the RDP).</t>
  </si>
  <si>
    <t xml:space="preserve">Emergency Decompression </t>
  </si>
  <si>
    <t xml:space="preserve">If for some reason you exceed a no decompression limit by up to five minutes, you must make an 8-minute decompression stop at 15 feet, and then not dive for six hours. </t>
  </si>
  <si>
    <t xml:space="preserve">If the no decompression limit is exceeded by more than five minutes, you must make a 15-minute stop at 15 feet and then not dive for at least 24 hours. </t>
  </si>
  <si>
    <t xml:space="preserve">Air travel after dives </t>
  </si>
  <si>
    <t xml:space="preserve">After a single dive, wait 12 hours. </t>
  </si>
  <si>
    <t xml:space="preserve">After multiple dives, or several days of diving, wait 18 hours. </t>
  </si>
  <si>
    <t>If decompression stops were necessary, wait more than 18 hours.</t>
  </si>
  <si>
    <t xml:space="preserve">Altitude diving </t>
  </si>
  <si>
    <t xml:space="preserve">Multiple dive rules </t>
  </si>
  <si>
    <t xml:space="preserve">Anytime the ending pressure group on the padi table is w or x, all following surface intervals must be at least an hour. </t>
  </si>
  <si>
    <t>Anytime an ending pressure group is y or z, all following surface intervals must be three hours.</t>
  </si>
  <si>
    <t xml:space="preserve">Cold water dives </t>
  </si>
  <si>
    <t>If diving in cold water, add ten feet to the actual depth.</t>
  </si>
  <si>
    <t>General Rules</t>
  </si>
  <si>
    <t>Ascend from all dives at a rate not to exceed 60ft per minute.</t>
  </si>
  <si>
    <t>When planning a dive under conditions that might be strenuous, plan the dive assuming the depth is 10ft deeper than actual.</t>
  </si>
  <si>
    <t>Never exceed the limits of this planner and, whenever possible, avoid diving to the limits of the planner; depths with O2 partial pressures greater than 1.4 ata are listed for emergency planning purposes only: do not dive to these depths</t>
  </si>
  <si>
    <t>Remember to track your oxygen exposure: dive time should not exceed the shorter of table limits or exygen exposure limits</t>
  </si>
  <si>
    <t>Air</t>
  </si>
  <si>
    <t>TABLE TO USE:</t>
  </si>
  <si>
    <t>TABLE 3</t>
  </si>
  <si>
    <t>Guidelines generally are to round-up any table value over that specified for any given value in a table; (e.g., 31 ft depth rounds to 40ft, 1001 ft. elevation rounds to 2000 ft).  Enter an alternative threshold for rounding-up altitude if desired.  NOTE: the maximum threshold is 500 feet; no threshold defaults to 0 feet.</t>
  </si>
  <si>
    <r>
      <t>where</t>
    </r>
    <r>
      <rPr>
        <i/>
        <sz val="9"/>
        <color indexed="18"/>
        <rFont val="Verdana"/>
        <family val="2"/>
      </rPr>
      <t xml:space="preserve"> C </t>
    </r>
    <r>
      <rPr>
        <sz val="9"/>
        <color indexed="18"/>
        <rFont val="Verdana"/>
        <family val="2"/>
      </rPr>
      <t>= 0. 0000068756 /foot = 0. 000022558 /meter,</t>
    </r>
  </si>
  <si>
    <t>Exceeds recreational deep dive</t>
  </si>
  <si>
    <t>Any dive under 1000 feet will be computed as a sea-level dive: at that setting, this worksheet may then be used for planning sea-level dives.</t>
  </si>
  <si>
    <t>Oxygen</t>
  </si>
  <si>
    <t>Nitrogen</t>
  </si>
  <si>
    <t>EAD</t>
  </si>
  <si>
    <t>p.p.</t>
  </si>
  <si>
    <r>
      <t>O</t>
    </r>
    <r>
      <rPr>
        <b/>
        <vertAlign val="subscript"/>
        <sz val="10"/>
        <color indexed="8"/>
        <rFont val="Arial"/>
        <family val="2"/>
      </rPr>
      <t>2</t>
    </r>
  </si>
  <si>
    <t>Total exposure in 24 hours should not exceed 100%</t>
  </si>
  <si>
    <t>Oxygen Partial Pressure (ata)</t>
  </si>
  <si>
    <r>
      <t xml:space="preserve">Exposure time in minutes </t>
    </r>
    <r>
      <rPr>
        <b/>
        <sz val="10"/>
        <color indexed="8"/>
        <rFont val="Wingdings 3"/>
        <family val="1"/>
      </rPr>
      <t>u u</t>
    </r>
  </si>
  <si>
    <t>Table One: Equivalent Air Depth &amp; Oxygen Partial Pressure Table for Enriched Air</t>
  </si>
  <si>
    <t>Table Two: Oxygen Exposure Table</t>
  </si>
  <si>
    <t>Directions:</t>
  </si>
  <si>
    <t>Under the oxygen partial pressure in Table Two, locate the dive time (rounding up) and follow the row across to the oxygen exposure.</t>
  </si>
  <si>
    <t>From the appropriate EANx mixture in Table One, determine, at the actual diving depth (the far-left column), the oxygen partial pressure (the 2nd column under the EANx mixture).</t>
  </si>
  <si>
    <t>For multiple dives (and multi-level dives), add the successive percentages of oxygen exposures accumulated within any 24 hour period: this total should not exceed 100%.</t>
  </si>
  <si>
    <t xml:space="preserve">Exposure </t>
  </si>
  <si>
    <t>Percentage</t>
  </si>
  <si>
    <t>Example:</t>
  </si>
  <si>
    <t>With EANx32, dives to 110, 100, and 90 feet produce O2 p.p.s of 1.39, 1.29, and 1.19, respectively: rounding up to 1.4, 1.3, and 1.2, dives of 45 minutes each produce O2 exposures of 25%, 25%, and 30%; if all three dives are within 24 hours of each other this produces an exposure of 80%: one more dive with no more than 20% exposure (e.g., 60 minutes at 1.0 p.p., or 70 feet, with the same EANx32 mixture) would be permitted within the same 24 hours.</t>
  </si>
  <si>
    <t>Altitude Tables</t>
  </si>
  <si>
    <t>1) Altitude by depth</t>
  </si>
  <si>
    <t>2) Adjusted altitude</t>
  </si>
  <si>
    <t>Pressure Group Table</t>
  </si>
  <si>
    <t>RDP REFERENCE TABLES</t>
  </si>
  <si>
    <t>Residual Nitrogen Time (RNT)</t>
  </si>
  <si>
    <t>Special procedures are required if you dive in altitudes in excess of 1,000 feet: (you add two padi pressure groups per 1000 feet, so if you drove from zero up to mountain pass at 8000 feet, it would be 16 pressure groups once you reach the summit, and you'd be the equivalent of a padi "p" diver.)</t>
  </si>
  <si>
    <t>Altitude-compensated No Decompression Limits</t>
  </si>
  <si>
    <t>Plan repetitive dives so each successive dive is to a shallower depth; limit repetitive dives to 100ft or shallower.</t>
  </si>
  <si>
    <t>http://books.google.com/books?id=dWI8e8rVbJ0C&amp;pg=PR1&amp;lpg=PR2&amp;dq=scuba+subject:%22Sports+%26+Recreation+/+Scuba+%26+Snorkeling%22&amp;as_brr=1&amp;output=html</t>
  </si>
  <si>
    <t>NOAA Diving Manual (1991 Edition, page 10-27), available online:</t>
  </si>
  <si>
    <t>Dive Table Discussion at ScubaBoard:</t>
  </si>
  <si>
    <t>d</t>
  </si>
  <si>
    <t xml:space="preserv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</si>
</sst>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_(* #,##0.0_);_(* \(#,##0.0\);_(* &quot;-&quot;??_);_(@_)"/>
    <numFmt numFmtId="171" formatCode="_(* #,##0_);_(* \(#,##0\);_(* &quot;-&quot;??_);_(@_)"/>
    <numFmt numFmtId="172" formatCode="0.00000"/>
    <numFmt numFmtId="173" formatCode="0.000"/>
    <numFmt numFmtId="174" formatCode="[$-409]dddd\,\ mmmm\ dd\,\ yyyy"/>
    <numFmt numFmtId="175" formatCode="[$-409]h:mm:ss\ AM/PM"/>
    <numFmt numFmtId="176" formatCode="[$-F400]h:mm:ss\ AM/PM"/>
    <numFmt numFmtId="177" formatCode="[$-F400]h:mm"/>
    <numFmt numFmtId="178" formatCode="hh:mm"/>
  </numFmts>
  <fonts count="116">
    <font>
      <sz val="10"/>
      <color theme="1"/>
      <name val="Arial"/>
      <family val="2"/>
    </font>
    <font>
      <sz val="10"/>
      <color indexed="8"/>
      <name val="Arial"/>
      <family val="2"/>
    </font>
    <font>
      <b/>
      <sz val="10"/>
      <name val="Arial"/>
      <family val="2"/>
    </font>
    <font>
      <sz val="10"/>
      <name val="Arial"/>
      <family val="2"/>
    </font>
    <font>
      <i/>
      <sz val="10"/>
      <name val="Arial"/>
      <family val="2"/>
    </font>
    <font>
      <sz val="9"/>
      <color indexed="18"/>
      <name val="Verdana"/>
      <family val="2"/>
    </font>
    <font>
      <i/>
      <sz val="9"/>
      <color indexed="18"/>
      <name val="Verdana"/>
      <family val="2"/>
    </font>
    <font>
      <i/>
      <sz val="9"/>
      <name val="Verdana"/>
      <family val="2"/>
    </font>
    <font>
      <sz val="9"/>
      <name val="Verdana"/>
      <family val="2"/>
    </font>
    <font>
      <sz val="8"/>
      <color indexed="8"/>
      <name val="Arial"/>
      <family val="2"/>
    </font>
    <font>
      <b/>
      <sz val="10"/>
      <color indexed="8"/>
      <name val="Wingdings 3"/>
      <family val="1"/>
    </font>
    <font>
      <i/>
      <sz val="8"/>
      <color indexed="8"/>
      <name val="Arial"/>
      <family val="2"/>
    </font>
    <font>
      <b/>
      <sz val="10"/>
      <color indexed="8"/>
      <name val="Arial"/>
      <family val="2"/>
    </font>
    <font>
      <b/>
      <sz val="8"/>
      <color indexed="8"/>
      <name val="Arial"/>
      <family val="2"/>
    </font>
    <font>
      <b/>
      <vertAlign val="subscript"/>
      <sz val="8"/>
      <color indexed="8"/>
      <name val="Arial"/>
      <family val="2"/>
    </font>
    <font>
      <b/>
      <u val="single"/>
      <sz val="10"/>
      <color indexed="8"/>
      <name val="Arial"/>
      <family val="2"/>
    </font>
    <font>
      <sz val="8"/>
      <name val="Tahoma"/>
      <family val="2"/>
    </font>
    <font>
      <b/>
      <vertAlign val="sub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8"/>
      <name val="Arial"/>
      <family val="2"/>
    </font>
    <font>
      <i/>
      <sz val="10"/>
      <color indexed="20"/>
      <name val="Arial"/>
      <family val="2"/>
    </font>
    <font>
      <sz val="10"/>
      <color indexed="23"/>
      <name val="Arial"/>
      <family val="2"/>
    </font>
    <font>
      <sz val="10"/>
      <color indexed="8"/>
      <name val="Wingdings 3"/>
      <family val="1"/>
    </font>
    <font>
      <b/>
      <sz val="12"/>
      <color indexed="8"/>
      <name val="Arial"/>
      <family val="2"/>
    </font>
    <font>
      <sz val="12"/>
      <color indexed="8"/>
      <name val="Wingdings 3"/>
      <family val="1"/>
    </font>
    <font>
      <b/>
      <sz val="9"/>
      <color indexed="8"/>
      <name val="Arial"/>
      <family val="2"/>
    </font>
    <font>
      <sz val="11"/>
      <color indexed="8"/>
      <name val="Arial Black"/>
      <family val="2"/>
    </font>
    <font>
      <b/>
      <sz val="10"/>
      <color indexed="10"/>
      <name val="Arial"/>
      <family val="2"/>
    </font>
    <font>
      <b/>
      <i/>
      <sz val="10"/>
      <color indexed="8"/>
      <name val="Arial"/>
      <family val="2"/>
    </font>
    <font>
      <sz val="10"/>
      <color indexed="13"/>
      <name val="Arial"/>
      <family val="2"/>
    </font>
    <font>
      <sz val="8"/>
      <color indexed="8"/>
      <name val="Arial Narrow"/>
      <family val="2"/>
    </font>
    <font>
      <u val="single"/>
      <sz val="10"/>
      <color indexed="8"/>
      <name val="Arial"/>
      <family val="2"/>
    </font>
    <font>
      <b/>
      <i/>
      <sz val="9"/>
      <color indexed="8"/>
      <name val="Arial"/>
      <family val="2"/>
    </font>
    <font>
      <sz val="8"/>
      <color indexed="8"/>
      <name val="Agency FB"/>
      <family val="2"/>
    </font>
    <font>
      <u val="single"/>
      <sz val="8"/>
      <color indexed="12"/>
      <name val="Arial"/>
      <family val="2"/>
    </font>
    <font>
      <b/>
      <sz val="10"/>
      <color indexed="8"/>
      <name val="Arial Narrow"/>
      <family val="2"/>
    </font>
    <font>
      <b/>
      <sz val="10"/>
      <color indexed="12"/>
      <name val="Arial"/>
      <family val="2"/>
    </font>
    <font>
      <sz val="10"/>
      <color indexed="8"/>
      <name val="Symbol MT"/>
      <family val="1"/>
    </font>
    <font>
      <sz val="20"/>
      <color indexed="8"/>
      <name val="Wingdings 3"/>
      <family val="1"/>
    </font>
    <font>
      <b/>
      <sz val="11"/>
      <color indexed="8"/>
      <name val="Arial Black"/>
      <family val="2"/>
    </font>
    <font>
      <b/>
      <sz val="10"/>
      <color indexed="8"/>
      <name val="Calibri"/>
      <family val="2"/>
    </font>
    <font>
      <b/>
      <sz val="11"/>
      <color indexed="8"/>
      <name val="Arial"/>
      <family val="2"/>
    </font>
    <font>
      <b/>
      <sz val="14"/>
      <color indexed="9"/>
      <name val="Arial"/>
      <family val="2"/>
    </font>
    <font>
      <b/>
      <sz val="18"/>
      <color indexed="9"/>
      <name val="Arial Narrow"/>
      <family val="2"/>
    </font>
    <font>
      <b/>
      <sz val="10"/>
      <color indexed="49"/>
      <name val="Arial"/>
      <family val="2"/>
    </font>
    <font>
      <b/>
      <u val="single"/>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80"/>
      <name val="Arial"/>
      <family val="2"/>
    </font>
    <font>
      <i/>
      <sz val="10"/>
      <color rgb="FF800080"/>
      <name val="Arial"/>
      <family val="2"/>
    </font>
    <font>
      <sz val="10"/>
      <color rgb="FF808080"/>
      <name val="Arial"/>
      <family val="2"/>
    </font>
    <font>
      <sz val="10"/>
      <color theme="0" tint="-0.4999699890613556"/>
      <name val="Arial"/>
      <family val="2"/>
    </font>
    <font>
      <sz val="9"/>
      <color rgb="FF000066"/>
      <name val="Verdana"/>
      <family val="2"/>
    </font>
    <font>
      <i/>
      <sz val="9"/>
      <color rgb="FF000066"/>
      <name val="Verdana"/>
      <family val="2"/>
    </font>
    <font>
      <sz val="10"/>
      <color theme="1"/>
      <name val="Wingdings 3"/>
      <family val="1"/>
    </font>
    <font>
      <b/>
      <sz val="12"/>
      <color theme="1"/>
      <name val="Arial"/>
      <family val="2"/>
    </font>
    <font>
      <sz val="12"/>
      <color theme="1"/>
      <name val="Wingdings 3"/>
      <family val="1"/>
    </font>
    <font>
      <b/>
      <sz val="8"/>
      <color theme="1"/>
      <name val="Arial"/>
      <family val="2"/>
    </font>
    <font>
      <b/>
      <sz val="9"/>
      <color theme="1"/>
      <name val="Arial"/>
      <family val="2"/>
    </font>
    <font>
      <sz val="11"/>
      <color theme="1"/>
      <name val="Arial Black"/>
      <family val="2"/>
    </font>
    <font>
      <b/>
      <i/>
      <sz val="10"/>
      <color theme="1"/>
      <name val="Arial"/>
      <family val="2"/>
    </font>
    <font>
      <sz val="10"/>
      <color rgb="FFFFFF00"/>
      <name val="Arial"/>
      <family val="2"/>
    </font>
    <font>
      <b/>
      <u val="single"/>
      <sz val="10"/>
      <color theme="1"/>
      <name val="Arial"/>
      <family val="2"/>
    </font>
    <font>
      <sz val="10"/>
      <color rgb="FF000000"/>
      <name val="Arial"/>
      <family val="2"/>
    </font>
    <font>
      <b/>
      <sz val="10"/>
      <color rgb="FF000000"/>
      <name val="Arial"/>
      <family val="2"/>
    </font>
    <font>
      <b/>
      <i/>
      <sz val="9"/>
      <color theme="1"/>
      <name val="Arial"/>
      <family val="2"/>
    </font>
    <font>
      <sz val="8"/>
      <color theme="1"/>
      <name val="Arial"/>
      <family val="2"/>
    </font>
    <font>
      <u val="single"/>
      <sz val="8"/>
      <color theme="10"/>
      <name val="Arial"/>
      <family val="2"/>
    </font>
    <font>
      <b/>
      <sz val="10"/>
      <color theme="1"/>
      <name val="Arial Narrow"/>
      <family val="2"/>
    </font>
    <font>
      <b/>
      <sz val="10"/>
      <color rgb="FF0000FF"/>
      <name val="Arial"/>
      <family val="2"/>
    </font>
    <font>
      <sz val="10"/>
      <color theme="1"/>
      <name val="Symbol MT"/>
      <family val="1"/>
    </font>
    <font>
      <sz val="20"/>
      <color theme="1"/>
      <name val="Wingdings 3"/>
      <family val="1"/>
    </font>
    <font>
      <b/>
      <sz val="11"/>
      <color theme="1"/>
      <name val="Arial Black"/>
      <family val="2"/>
    </font>
    <font>
      <b/>
      <sz val="11"/>
      <color theme="1"/>
      <name val="Arial"/>
      <family val="2"/>
    </font>
    <font>
      <b/>
      <sz val="10"/>
      <color theme="1"/>
      <name val="Calibri"/>
      <family val="2"/>
    </font>
    <font>
      <b/>
      <sz val="10"/>
      <color theme="1"/>
      <name val="Wingdings 3"/>
      <family val="1"/>
    </font>
    <font>
      <b/>
      <sz val="14"/>
      <color theme="0"/>
      <name val="Arial"/>
      <family val="2"/>
    </font>
    <font>
      <b/>
      <sz val="18"/>
      <color theme="0"/>
      <name val="Arial Narrow"/>
      <family val="2"/>
    </font>
    <font>
      <b/>
      <sz val="10"/>
      <color rgb="FF4682B4"/>
      <name val="Arial"/>
      <family val="2"/>
    </font>
    <font>
      <b/>
      <u val="single"/>
      <sz val="8"/>
      <color theme="1"/>
      <name val="Arial"/>
      <family val="2"/>
    </font>
    <font>
      <u val="single"/>
      <sz val="10"/>
      <color theme="1"/>
      <name val="Arial"/>
      <family val="2"/>
    </font>
    <font>
      <sz val="8"/>
      <color theme="1"/>
      <name val="Arial Narrow"/>
      <family val="2"/>
    </font>
    <font>
      <b/>
      <sz val="10"/>
      <color rgb="FFFF0000"/>
      <name val="Arial"/>
      <family val="2"/>
    </font>
    <font>
      <sz val="8"/>
      <color theme="1"/>
      <name val="Agency FB"/>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0FF"/>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1"/>
        <bgColor indexed="64"/>
      </patternFill>
    </fill>
  </fills>
  <borders count="1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theme="1"/>
      </bottom>
    </border>
    <border>
      <left>
        <color indexed="63"/>
      </left>
      <right>
        <color indexed="63"/>
      </right>
      <top style="thin">
        <color theme="1"/>
      </top>
      <bottom>
        <color indexed="63"/>
      </bottom>
    </border>
    <border>
      <left>
        <color indexed="63"/>
      </left>
      <right style="thin">
        <color theme="1"/>
      </right>
      <top>
        <color indexed="63"/>
      </top>
      <bottom>
        <color indexed="63"/>
      </bottom>
    </border>
    <border>
      <left>
        <color indexed="63"/>
      </left>
      <right style="medium">
        <color theme="1"/>
      </right>
      <top>
        <color indexed="63"/>
      </top>
      <bottom>
        <color indexed="63"/>
      </bottom>
    </border>
    <border>
      <left>
        <color indexed="63"/>
      </left>
      <right>
        <color indexed="63"/>
      </right>
      <top>
        <color indexed="63"/>
      </top>
      <bottom style="medium">
        <color theme="1"/>
      </bottom>
    </border>
    <border>
      <left style="thin">
        <color theme="1"/>
      </left>
      <right style="thin">
        <color theme="1"/>
      </right>
      <top style="thin">
        <color theme="1"/>
      </top>
      <bottom style="medium">
        <color theme="1"/>
      </bottom>
    </border>
    <border>
      <left>
        <color indexed="63"/>
      </left>
      <right style="medium">
        <color theme="1"/>
      </right>
      <top style="medium">
        <color theme="1"/>
      </top>
      <bottom>
        <color indexed="63"/>
      </bottom>
    </border>
    <border>
      <left>
        <color indexed="63"/>
      </left>
      <right style="thin">
        <color theme="1"/>
      </right>
      <top style="medium">
        <color theme="1"/>
      </top>
      <bottom>
        <color indexed="63"/>
      </bottom>
    </border>
    <border>
      <left style="thin">
        <color theme="1"/>
      </left>
      <right style="thin">
        <color theme="1"/>
      </right>
      <top style="medium">
        <color theme="1"/>
      </top>
      <bottom>
        <color indexed="63"/>
      </bottom>
    </border>
    <border>
      <left style="thin">
        <color theme="1"/>
      </left>
      <right>
        <color indexed="63"/>
      </right>
      <top style="medium">
        <color theme="1"/>
      </top>
      <bottom>
        <color indexed="63"/>
      </bottom>
    </border>
    <border>
      <left style="medium">
        <color theme="1"/>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style="thin">
        <color theme="1"/>
      </right>
      <top>
        <color indexed="63"/>
      </top>
      <bottom>
        <color indexed="63"/>
      </bottom>
    </border>
    <border>
      <left style="thin">
        <color theme="1"/>
      </left>
      <right>
        <color indexed="63"/>
      </right>
      <top>
        <color indexed="63"/>
      </top>
      <bottom>
        <color indexed="63"/>
      </bottom>
    </border>
    <border>
      <left>
        <color indexed="63"/>
      </left>
      <right style="thin">
        <color theme="1"/>
      </right>
      <top>
        <color indexed="63"/>
      </top>
      <bottom style="thin">
        <color theme="1"/>
      </bottom>
    </border>
    <border>
      <left style="medium">
        <color theme="1"/>
      </left>
      <right style="thin">
        <color theme="1"/>
      </right>
      <top>
        <color indexed="63"/>
      </top>
      <bottom style="medium">
        <color theme="1"/>
      </bottom>
    </border>
    <border>
      <left style="thin">
        <color theme="1"/>
      </left>
      <right style="thin">
        <color theme="1"/>
      </right>
      <top>
        <color indexed="63"/>
      </top>
      <bottom style="medium">
        <color theme="1"/>
      </bottom>
    </border>
    <border>
      <left style="medium">
        <color theme="1"/>
      </left>
      <right style="thin">
        <color theme="0" tint="-0.24997000396251678"/>
      </right>
      <top>
        <color indexed="63"/>
      </top>
      <bottom>
        <color indexed="63"/>
      </bottom>
    </border>
    <border>
      <left style="medium">
        <color theme="1"/>
      </left>
      <right style="thin">
        <color theme="0" tint="-0.24997000396251678"/>
      </right>
      <top>
        <color indexed="63"/>
      </top>
      <bottom style="medium">
        <color theme="1"/>
      </bottom>
    </border>
    <border>
      <left>
        <color indexed="63"/>
      </left>
      <right style="thin">
        <color theme="0" tint="-0.24997000396251678"/>
      </right>
      <top>
        <color indexed="63"/>
      </top>
      <bottom>
        <color indexed="63"/>
      </bottom>
    </border>
    <border>
      <left>
        <color indexed="63"/>
      </left>
      <right style="thin">
        <color theme="0" tint="-0.24997000396251678"/>
      </right>
      <top>
        <color indexed="63"/>
      </top>
      <bottom style="medium">
        <color theme="1"/>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medium">
        <color theme="1"/>
      </bottom>
    </border>
    <border>
      <left style="thin">
        <color theme="1"/>
      </left>
      <right style="thin">
        <color theme="1"/>
      </right>
      <top style="thin">
        <color theme="1"/>
      </top>
      <bottom>
        <color indexed="63"/>
      </bottom>
    </border>
    <border>
      <left style="medium">
        <color theme="1"/>
      </left>
      <right>
        <color indexed="63"/>
      </right>
      <top style="thin"/>
      <bottom>
        <color indexed="63"/>
      </bottom>
    </border>
    <border>
      <left>
        <color indexed="63"/>
      </left>
      <right style="thin"/>
      <top style="thin"/>
      <bottom>
        <color indexed="63"/>
      </bottom>
    </border>
    <border>
      <left style="thin">
        <color theme="1"/>
      </left>
      <right style="medium">
        <color theme="1"/>
      </right>
      <top style="thin">
        <color theme="1"/>
      </top>
      <bottom>
        <color indexed="63"/>
      </bottom>
    </border>
    <border>
      <left>
        <color indexed="63"/>
      </left>
      <right style="medium">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color indexed="63"/>
      </top>
      <bottom style="medium"/>
    </border>
    <border>
      <left>
        <color indexed="63"/>
      </left>
      <right style="medium">
        <color theme="1"/>
      </right>
      <top style="thin">
        <color theme="1"/>
      </top>
      <bottom>
        <color indexed="63"/>
      </bottom>
    </border>
    <border>
      <left>
        <color indexed="63"/>
      </left>
      <right style="medium">
        <color theme="1"/>
      </right>
      <top>
        <color indexed="63"/>
      </top>
      <bottom style="medium">
        <color theme="1"/>
      </bottom>
    </border>
    <border>
      <left>
        <color indexed="63"/>
      </left>
      <right style="thin">
        <color theme="1"/>
      </right>
      <top style="thin">
        <color theme="1"/>
      </top>
      <bottom style="medium">
        <color theme="1"/>
      </bottom>
    </border>
    <border>
      <left style="thin">
        <color theme="1"/>
      </left>
      <right style="medium"/>
      <top style="thin">
        <color theme="1"/>
      </top>
      <bottom style="medium">
        <color theme="1"/>
      </bottom>
    </border>
    <border>
      <left style="thin"/>
      <right>
        <color indexed="63"/>
      </right>
      <top style="medium"/>
      <bottom style="thin">
        <color theme="1"/>
      </bottom>
    </border>
    <border>
      <left style="thin"/>
      <right style="thin"/>
      <top style="medium"/>
      <bottom style="thin">
        <color theme="1"/>
      </bottom>
    </border>
    <border>
      <left>
        <color indexed="63"/>
      </left>
      <right style="medium"/>
      <top>
        <color indexed="63"/>
      </top>
      <bottom>
        <color indexed="63"/>
      </bottom>
    </border>
    <border>
      <left style="medium">
        <color theme="1"/>
      </left>
      <right>
        <color indexed="63"/>
      </right>
      <top style="medium"/>
      <bottom>
        <color indexed="63"/>
      </bottom>
    </border>
    <border>
      <left style="thin"/>
      <right style="thin">
        <color theme="1"/>
      </right>
      <top style="thin">
        <color theme="1"/>
      </top>
      <bottom>
        <color indexed="63"/>
      </bottom>
    </border>
    <border>
      <left style="medium">
        <color theme="1"/>
      </left>
      <right style="thin">
        <color theme="1"/>
      </right>
      <top style="medium">
        <color theme="1"/>
      </top>
      <bottom>
        <color indexed="63"/>
      </bottom>
    </border>
    <border>
      <left style="thin">
        <color theme="1"/>
      </left>
      <right style="medium">
        <color theme="1"/>
      </right>
      <top style="thin"/>
      <bottom>
        <color indexed="63"/>
      </bottom>
    </border>
    <border>
      <left style="medium">
        <color theme="1"/>
      </left>
      <right style="thin"/>
      <top style="medium"/>
      <bottom>
        <color indexed="63"/>
      </bottom>
    </border>
    <border>
      <left style="thin">
        <color theme="1"/>
      </left>
      <right style="medium">
        <color theme="1"/>
      </right>
      <top>
        <color indexed="63"/>
      </top>
      <bottom>
        <color indexed="63"/>
      </bottom>
    </border>
    <border>
      <left>
        <color indexed="63"/>
      </left>
      <right style="thin">
        <color theme="1"/>
      </right>
      <top style="thin">
        <color theme="1"/>
      </top>
      <bottom>
        <color indexed="63"/>
      </bottom>
    </border>
    <border>
      <left style="thin">
        <color theme="1"/>
      </left>
      <right style="medium">
        <color theme="1"/>
      </right>
      <top>
        <color indexed="63"/>
      </top>
      <bottom style="thin">
        <color theme="1"/>
      </bottom>
    </border>
    <border>
      <left style="thin">
        <color theme="1"/>
      </left>
      <right style="medium">
        <color theme="1"/>
      </right>
      <top>
        <color indexed="63"/>
      </top>
      <bottom style="medium">
        <color theme="1"/>
      </bottom>
    </border>
    <border>
      <left>
        <color indexed="63"/>
      </left>
      <right style="thin"/>
      <top>
        <color indexed="63"/>
      </top>
      <bottom style="thin">
        <color theme="1"/>
      </bottom>
    </border>
    <border>
      <left style="thin"/>
      <right style="thin"/>
      <top style="thin"/>
      <bottom>
        <color indexed="63"/>
      </bottom>
    </border>
    <border>
      <left>
        <color indexed="63"/>
      </left>
      <right>
        <color indexed="63"/>
      </right>
      <top style="thin"/>
      <bottom style="medium"/>
    </border>
    <border>
      <left>
        <color indexed="63"/>
      </left>
      <right>
        <color indexed="63"/>
      </right>
      <top style="thin"/>
      <bottom>
        <color indexed="63"/>
      </bottom>
    </border>
    <border>
      <left style="medium"/>
      <right>
        <color indexed="63"/>
      </right>
      <top>
        <color indexed="63"/>
      </top>
      <bottom style="medium">
        <color theme="1"/>
      </bottom>
    </border>
    <border>
      <left style="medium"/>
      <right>
        <color indexed="63"/>
      </right>
      <top>
        <color indexed="63"/>
      </top>
      <bottom>
        <color indexed="63"/>
      </bottom>
    </border>
    <border>
      <left style="medium"/>
      <right>
        <color indexed="63"/>
      </right>
      <top style="thin">
        <color theme="1"/>
      </top>
      <bottom>
        <color indexed="63"/>
      </bottom>
    </border>
    <border>
      <left style="medium"/>
      <right>
        <color indexed="63"/>
      </right>
      <top>
        <color indexed="63"/>
      </top>
      <bottom style="thin">
        <color theme="1"/>
      </bottom>
    </border>
    <border>
      <left style="thin">
        <color theme="1"/>
      </left>
      <right style="thin"/>
      <top>
        <color indexed="63"/>
      </top>
      <bottom style="thin">
        <color theme="1"/>
      </bottom>
    </border>
    <border>
      <left style="thin">
        <color theme="1"/>
      </left>
      <right style="thin"/>
      <top style="thin">
        <color theme="1"/>
      </top>
      <bottom>
        <color indexed="63"/>
      </bottom>
    </border>
    <border>
      <left style="thin">
        <color theme="1"/>
      </left>
      <right style="thin"/>
      <top>
        <color indexed="63"/>
      </top>
      <bottom style="medium">
        <color theme="1"/>
      </bottom>
    </border>
    <border>
      <left style="thin">
        <color theme="1"/>
      </left>
      <right style="thin"/>
      <top>
        <color indexed="63"/>
      </top>
      <bottom>
        <color indexed="63"/>
      </bottom>
    </border>
    <border>
      <left style="thin">
        <color theme="1"/>
      </left>
      <right style="thin">
        <color theme="1"/>
      </right>
      <top style="thin"/>
      <bottom>
        <color indexed="63"/>
      </bottom>
    </border>
    <border>
      <left style="medium"/>
      <right style="thin">
        <color theme="1"/>
      </right>
      <top>
        <color indexed="63"/>
      </top>
      <bottom style="thin">
        <color theme="1"/>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color theme="1"/>
      </right>
      <top>
        <color indexed="63"/>
      </top>
      <bottom style="thin"/>
    </border>
    <border>
      <left style="thin"/>
      <right style="medium">
        <color theme="1"/>
      </right>
      <top style="thin"/>
      <bottom>
        <color indexed="63"/>
      </bottom>
    </border>
    <border>
      <left>
        <color indexed="63"/>
      </left>
      <right style="medium">
        <color theme="1"/>
      </right>
      <top>
        <color indexed="63"/>
      </top>
      <bottom style="medium"/>
    </border>
    <border>
      <left style="thin"/>
      <right style="thin">
        <color theme="1"/>
      </right>
      <top>
        <color indexed="63"/>
      </top>
      <bottom style="thin">
        <color theme="1"/>
      </bottom>
    </border>
    <border>
      <left style="medium">
        <color theme="1"/>
      </left>
      <right>
        <color indexed="63"/>
      </right>
      <top style="medium">
        <color theme="1"/>
      </top>
      <bottom>
        <color indexed="63"/>
      </bottom>
    </border>
    <border>
      <left style="medium">
        <color theme="1"/>
      </left>
      <right style="thin">
        <color theme="1"/>
      </right>
      <top>
        <color indexed="63"/>
      </top>
      <bottom>
        <color indexed="63"/>
      </bottom>
    </border>
    <border>
      <left style="medium">
        <color theme="1"/>
      </left>
      <right>
        <color indexed="63"/>
      </right>
      <top>
        <color indexed="63"/>
      </top>
      <bottom style="thin"/>
    </border>
    <border>
      <left style="medium">
        <color theme="1"/>
      </left>
      <right>
        <color indexed="63"/>
      </right>
      <top>
        <color indexed="63"/>
      </top>
      <bottom>
        <color indexed="63"/>
      </bottom>
    </border>
    <border>
      <left style="thin">
        <color theme="0" tint="-0.24997000396251678"/>
      </left>
      <right style="thin">
        <color theme="0" tint="-0.24997000396251678"/>
      </right>
      <top style="medium">
        <color theme="1"/>
      </top>
      <bottom>
        <color indexed="63"/>
      </bottom>
    </border>
    <border>
      <left style="medium">
        <color theme="1"/>
      </left>
      <right>
        <color indexed="63"/>
      </right>
      <top>
        <color indexed="63"/>
      </top>
      <bottom style="thin">
        <color theme="1"/>
      </bottom>
    </border>
    <border>
      <left style="medium">
        <color theme="1"/>
      </left>
      <right>
        <color indexed="63"/>
      </right>
      <top style="thin">
        <color theme="1"/>
      </top>
      <bottom>
        <color indexed="63"/>
      </bottom>
    </border>
    <border>
      <left style="medium">
        <color theme="1"/>
      </left>
      <right>
        <color indexed="63"/>
      </right>
      <top>
        <color indexed="63"/>
      </top>
      <bottom style="medium"/>
    </border>
    <border>
      <left style="medium">
        <color theme="1"/>
      </left>
      <right style="thin">
        <color theme="0"/>
      </right>
      <top style="thin">
        <color theme="1"/>
      </top>
      <bottom>
        <color indexed="63"/>
      </bottom>
    </border>
    <border>
      <left style="medium">
        <color theme="1"/>
      </left>
      <right style="thin">
        <color theme="0"/>
      </right>
      <top>
        <color indexed="63"/>
      </top>
      <bottom style="medium">
        <color theme="1"/>
      </bottom>
    </border>
    <border>
      <left>
        <color indexed="63"/>
      </left>
      <right style="thin">
        <color theme="1"/>
      </right>
      <top>
        <color indexed="63"/>
      </top>
      <bottom style="medium">
        <color theme="1"/>
      </bottom>
    </border>
    <border>
      <left style="thin">
        <color theme="1"/>
      </left>
      <right style="thin">
        <color theme="1"/>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thin">
        <color theme="1"/>
      </left>
      <right style="medium"/>
      <top>
        <color indexed="63"/>
      </top>
      <bottom>
        <color indexed="63"/>
      </bottom>
    </border>
    <border>
      <left style="thin">
        <color theme="1"/>
      </left>
      <right style="medium"/>
      <top>
        <color indexed="63"/>
      </top>
      <bottom style="thin">
        <color theme="1"/>
      </bottom>
    </border>
    <border>
      <left>
        <color indexed="63"/>
      </left>
      <right>
        <color indexed="63"/>
      </right>
      <top style="medium">
        <color theme="1"/>
      </top>
      <bottom>
        <color indexed="63"/>
      </bottom>
    </border>
    <border>
      <left style="thin">
        <color theme="1"/>
      </left>
      <right style="medium"/>
      <top style="thin">
        <color theme="1"/>
      </top>
      <bottom>
        <color indexed="63"/>
      </bottom>
    </border>
    <border>
      <left style="thin">
        <color theme="0"/>
      </left>
      <right style="thin">
        <color theme="1"/>
      </right>
      <top style="thin">
        <color theme="1"/>
      </top>
      <bottom>
        <color indexed="63"/>
      </bottom>
    </border>
    <border>
      <left style="thin">
        <color theme="0"/>
      </left>
      <right style="thin">
        <color theme="1"/>
      </right>
      <top>
        <color indexed="63"/>
      </top>
      <bottom style="medium">
        <color theme="1"/>
      </bottom>
    </border>
    <border>
      <left style="thin">
        <color theme="1"/>
      </left>
      <right style="medium"/>
      <top style="medium">
        <color theme="1"/>
      </top>
      <bottom>
        <color indexed="63"/>
      </bottom>
    </border>
    <border>
      <left style="thin">
        <color theme="1"/>
      </left>
      <right style="medium"/>
      <top style="thin"/>
      <bottom>
        <color indexed="63"/>
      </bottom>
    </border>
    <border>
      <left style="thin">
        <color theme="1"/>
      </left>
      <right style="medium"/>
      <top>
        <color indexed="63"/>
      </top>
      <bottom style="thin"/>
    </border>
    <border>
      <left style="thin">
        <color theme="1"/>
      </left>
      <right style="medium"/>
      <top>
        <color indexed="63"/>
      </top>
      <bottom style="medium">
        <color theme="1"/>
      </bottom>
    </border>
    <border>
      <left style="thin">
        <color theme="0" tint="-0.24997000396251678"/>
      </left>
      <right style="medium">
        <color theme="1"/>
      </right>
      <top style="medium"/>
      <bottom>
        <color indexed="63"/>
      </bottom>
    </border>
    <border>
      <left style="thin">
        <color theme="0" tint="-0.24997000396251678"/>
      </left>
      <right style="medium">
        <color theme="1"/>
      </right>
      <top>
        <color indexed="63"/>
      </top>
      <bottom>
        <color indexed="63"/>
      </bottom>
    </border>
    <border>
      <left>
        <color indexed="63"/>
      </left>
      <right style="medium"/>
      <top style="thin">
        <color theme="1"/>
      </top>
      <bottom>
        <color indexed="63"/>
      </bottom>
    </border>
    <border>
      <left>
        <color indexed="63"/>
      </left>
      <right style="medium"/>
      <top>
        <color indexed="63"/>
      </top>
      <bottom style="medium">
        <color theme="1"/>
      </bottom>
    </border>
    <border>
      <left>
        <color indexed="63"/>
      </left>
      <right style="medium"/>
      <top style="thin"/>
      <bottom>
        <color indexed="63"/>
      </bottom>
    </border>
    <border>
      <left style="thin"/>
      <right style="dashed"/>
      <top style="thin"/>
      <bottom>
        <color indexed="63"/>
      </bottom>
    </border>
    <border>
      <left style="dashed"/>
      <right style="dashed"/>
      <top style="thin"/>
      <bottom>
        <color indexed="63"/>
      </bottom>
    </border>
    <border>
      <left style="thin"/>
      <right style="dashed"/>
      <top style="thin">
        <color theme="1"/>
      </top>
      <bottom>
        <color indexed="63"/>
      </bottom>
    </border>
    <border>
      <left>
        <color indexed="63"/>
      </left>
      <right style="thin"/>
      <top style="thin">
        <color theme="1"/>
      </top>
      <bottom>
        <color indexed="63"/>
      </bottom>
    </border>
    <border>
      <left style="thin"/>
      <right style="dashed"/>
      <top>
        <color indexed="63"/>
      </top>
      <bottom>
        <color indexed="63"/>
      </bottom>
    </border>
    <border>
      <left style="dashed"/>
      <right style="dashed"/>
      <top>
        <color indexed="63"/>
      </top>
      <bottom>
        <color indexed="63"/>
      </bottom>
    </border>
    <border>
      <left style="thin"/>
      <right style="dashed"/>
      <top>
        <color indexed="63"/>
      </top>
      <bottom style="thin"/>
    </border>
    <border>
      <left style="dashed"/>
      <right style="dashed"/>
      <top>
        <color indexed="63"/>
      </top>
      <bottom style="thin"/>
    </border>
    <border>
      <left style="thin"/>
      <right style="dashed"/>
      <top>
        <color indexed="63"/>
      </top>
      <bottom style="thin">
        <color theme="1"/>
      </bottom>
    </border>
    <border>
      <left style="thin"/>
      <right>
        <color indexed="63"/>
      </right>
      <top>
        <color indexed="63"/>
      </top>
      <bottom style="thin">
        <color theme="1"/>
      </bottom>
    </border>
    <border>
      <left style="thin"/>
      <right style="thin"/>
      <top>
        <color indexed="63"/>
      </top>
      <bottom>
        <color indexed="63"/>
      </bottom>
    </border>
    <border>
      <left style="thin">
        <color theme="4" tint="0.5999900102615356"/>
      </left>
      <right>
        <color indexed="63"/>
      </right>
      <top style="thin">
        <color theme="4" tint="0.5999900102615356"/>
      </top>
      <bottom style="thin">
        <color theme="4" tint="0.5999900102615356"/>
      </bottom>
    </border>
    <border>
      <left style="thin">
        <color theme="4" tint="0.7999799847602844"/>
      </left>
      <right style="thin">
        <color theme="4" tint="0.5999900102615356"/>
      </right>
      <top style="thin">
        <color theme="4" tint="0.5999900102615356"/>
      </top>
      <bottom style="thin">
        <color theme="4" tint="0.5999900102615356"/>
      </bottom>
    </border>
    <border>
      <left>
        <color indexed="63"/>
      </left>
      <right style="thin">
        <color theme="3" tint="0.7999799847602844"/>
      </right>
      <top style="thin">
        <color theme="4" tint="0.5999900102615356"/>
      </top>
      <bottom style="thin">
        <color theme="4" tint="0.5999900102615356"/>
      </bottom>
    </border>
    <border>
      <left style="thin">
        <color theme="4" tint="0.5999900102615356"/>
      </left>
      <right>
        <color indexed="63"/>
      </right>
      <top>
        <color indexed="63"/>
      </top>
      <bottom>
        <color indexed="63"/>
      </bottom>
    </border>
    <border>
      <left style="thin">
        <color theme="4" tint="0.5999900102615356"/>
      </left>
      <right style="thin">
        <color theme="3" tint="0.7999799847602844"/>
      </right>
      <top>
        <color indexed="63"/>
      </top>
      <bottom>
        <color indexed="63"/>
      </bottom>
    </border>
    <border>
      <left>
        <color indexed="63"/>
      </left>
      <right style="thin">
        <color theme="3" tint="0.7999799847602844"/>
      </right>
      <top>
        <color indexed="63"/>
      </top>
      <bottom>
        <color indexed="63"/>
      </bottom>
    </border>
    <border>
      <left>
        <color indexed="63"/>
      </left>
      <right style="thin">
        <color theme="4" tint="0.5999900102615356"/>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color theme="4" tint="0.5999900102615356"/>
      </left>
      <right>
        <color indexed="63"/>
      </right>
      <top>
        <color indexed="63"/>
      </top>
      <bottom style="thin">
        <color theme="3" tint="0.7999799847602844"/>
      </bottom>
    </border>
    <border>
      <left style="thin">
        <color theme="4" tint="0.5999900102615356"/>
      </left>
      <right style="thin">
        <color theme="3" tint="0.7999799847602844"/>
      </right>
      <top>
        <color indexed="63"/>
      </top>
      <bottom style="thin">
        <color theme="3" tint="0.7999799847602844"/>
      </bottom>
    </border>
    <border>
      <left>
        <color indexed="63"/>
      </left>
      <right>
        <color indexed="63"/>
      </right>
      <top>
        <color indexed="63"/>
      </top>
      <bottom style="thin">
        <color theme="3" tint="0.7999799847602844"/>
      </bottom>
    </border>
    <border>
      <left style="thin">
        <color theme="4" tint="0.5999900102615356"/>
      </left>
      <right style="thin">
        <color theme="3" tint="0.7999799847602844"/>
      </right>
      <top style="thin">
        <color theme="4" tint="0.5999900102615356"/>
      </top>
      <bottom style="thin">
        <color theme="4" tint="0.5999900102615356"/>
      </bottom>
    </border>
    <border>
      <left style="medium"/>
      <right>
        <color indexed="63"/>
      </right>
      <top style="thin">
        <color theme="3" tint="0.39998000860214233"/>
      </top>
      <bottom>
        <color indexed="63"/>
      </bottom>
    </border>
    <border>
      <left>
        <color indexed="63"/>
      </left>
      <right>
        <color indexed="63"/>
      </right>
      <top style="thin">
        <color theme="3" tint="0.39998000860214233"/>
      </top>
      <bottom>
        <color indexed="63"/>
      </bottom>
    </border>
    <border>
      <left style="thin">
        <color theme="4" tint="0.5999900102615356"/>
      </left>
      <right>
        <color indexed="63"/>
      </right>
      <top style="thin">
        <color theme="3" tint="0.39998000860214233"/>
      </top>
      <bottom style="thin">
        <color theme="4" tint="0.5999900102615356"/>
      </bottom>
    </border>
    <border>
      <left style="thin">
        <color theme="4" tint="0.5999900102615356"/>
      </left>
      <right style="thin">
        <color theme="3" tint="0.7999799847602844"/>
      </right>
      <top style="thin">
        <color theme="3" tint="0.39998000860214233"/>
      </top>
      <bottom style="thin">
        <color theme="4" tint="0.5999900102615356"/>
      </bottom>
    </border>
    <border>
      <left>
        <color indexed="63"/>
      </left>
      <right style="thin">
        <color theme="4" tint="0.5999900102615356"/>
      </right>
      <top style="thin">
        <color theme="3" tint="0.39998000860214233"/>
      </top>
      <bottom style="thin">
        <color theme="4" tint="0.5999900102615356"/>
      </bottom>
    </border>
    <border>
      <left>
        <color indexed="63"/>
      </left>
      <right style="medium"/>
      <top style="thin">
        <color theme="3" tint="0.39998000860214233"/>
      </top>
      <bottom>
        <color indexed="63"/>
      </bottom>
    </border>
    <border>
      <left style="medium"/>
      <right>
        <color indexed="63"/>
      </right>
      <top>
        <color indexed="63"/>
      </top>
      <bottom style="thin">
        <color theme="3" tint="0.39998000860214233"/>
      </bottom>
    </border>
    <border>
      <left>
        <color indexed="63"/>
      </left>
      <right>
        <color indexed="63"/>
      </right>
      <top>
        <color indexed="63"/>
      </top>
      <bottom style="thin">
        <color theme="3" tint="0.39998000860214233"/>
      </bottom>
    </border>
    <border>
      <left>
        <color indexed="63"/>
      </left>
      <right style="medium"/>
      <top>
        <color indexed="63"/>
      </top>
      <bottom style="thin">
        <color theme="3" tint="0.3999800086021423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97">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80" fillId="0" borderId="0" xfId="0" applyFont="1" applyAlignment="1">
      <alignment/>
    </xf>
    <xf numFmtId="0" fontId="3" fillId="33" borderId="0" xfId="0" applyFont="1" applyFill="1" applyAlignment="1">
      <alignment/>
    </xf>
    <xf numFmtId="3" fontId="2" fillId="0" borderId="0" xfId="0" applyNumberFormat="1" applyFont="1" applyAlignment="1">
      <alignment/>
    </xf>
    <xf numFmtId="168" fontId="4" fillId="0" borderId="0" xfId="0" applyNumberFormat="1" applyFont="1" applyAlignment="1">
      <alignment/>
    </xf>
    <xf numFmtId="168" fontId="81" fillId="0" borderId="0" xfId="0" applyNumberFormat="1" applyFont="1" applyAlignment="1">
      <alignment/>
    </xf>
    <xf numFmtId="1" fontId="3" fillId="0" borderId="0" xfId="0" applyNumberFormat="1" applyFont="1" applyAlignment="1">
      <alignment/>
    </xf>
    <xf numFmtId="1" fontId="82" fillId="0" borderId="0" xfId="0" applyNumberFormat="1" applyFont="1" applyAlignment="1">
      <alignment/>
    </xf>
    <xf numFmtId="0" fontId="80" fillId="0" borderId="0" xfId="0" applyFont="1" applyAlignment="1">
      <alignment horizontal="right"/>
    </xf>
    <xf numFmtId="0" fontId="80" fillId="0" borderId="0" xfId="0" applyFont="1" applyAlignment="1">
      <alignment horizontal="center"/>
    </xf>
    <xf numFmtId="1" fontId="82" fillId="34" borderId="0" xfId="0" applyNumberFormat="1" applyFont="1" applyFill="1" applyAlignment="1">
      <alignment/>
    </xf>
    <xf numFmtId="0" fontId="0" fillId="0" borderId="0" xfId="0" applyAlignment="1">
      <alignment horizontal="right"/>
    </xf>
    <xf numFmtId="1" fontId="83" fillId="34" borderId="0" xfId="0" applyNumberFormat="1" applyFont="1" applyFill="1" applyAlignment="1">
      <alignment/>
    </xf>
    <xf numFmtId="0" fontId="84" fillId="0" borderId="0" xfId="0" applyFont="1" applyAlignment="1">
      <alignment/>
    </xf>
    <xf numFmtId="0" fontId="0" fillId="0" borderId="0" xfId="0" applyAlignment="1">
      <alignment horizontal="right" vertical="top"/>
    </xf>
    <xf numFmtId="0" fontId="85"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86" fillId="0" borderId="0" xfId="0" applyFont="1" applyAlignment="1">
      <alignment horizontal="center" vertical="center"/>
    </xf>
    <xf numFmtId="0" fontId="0" fillId="0" borderId="12" xfId="0" applyBorder="1" applyAlignment="1">
      <alignment/>
    </xf>
    <xf numFmtId="0" fontId="87" fillId="0" borderId="0" xfId="0" applyFont="1" applyAlignment="1">
      <alignment/>
    </xf>
    <xf numFmtId="0" fontId="78" fillId="0" borderId="0" xfId="0" applyFont="1" applyAlignment="1">
      <alignment horizontal="right"/>
    </xf>
    <xf numFmtId="0" fontId="78" fillId="0" borderId="0" xfId="0" applyFont="1" applyAlignment="1">
      <alignment/>
    </xf>
    <xf numFmtId="0" fontId="88" fillId="0" borderId="0" xfId="0" applyFont="1" applyAlignment="1">
      <alignment horizontal="left" vertical="top"/>
    </xf>
    <xf numFmtId="0" fontId="78" fillId="0" borderId="0" xfId="0" applyFont="1" applyAlignment="1">
      <alignment horizontal="left"/>
    </xf>
    <xf numFmtId="0" fontId="78" fillId="35" borderId="12" xfId="0" applyFont="1" applyFill="1" applyBorder="1" applyAlignment="1">
      <alignment horizontal="center" vertical="center"/>
    </xf>
    <xf numFmtId="0" fontId="78" fillId="35" borderId="13" xfId="0" applyFont="1" applyFill="1" applyBorder="1" applyAlignment="1">
      <alignment horizontal="center" vertical="center"/>
    </xf>
    <xf numFmtId="0" fontId="89" fillId="0" borderId="0" xfId="0" applyFont="1" applyAlignment="1">
      <alignment horizontal="center"/>
    </xf>
    <xf numFmtId="0" fontId="90" fillId="0" borderId="0" xfId="0" applyFont="1" applyAlignment="1">
      <alignment horizontal="right"/>
    </xf>
    <xf numFmtId="0" fontId="87" fillId="0" borderId="0" xfId="0" applyFont="1" applyAlignment="1">
      <alignment horizontal="right"/>
    </xf>
    <xf numFmtId="0" fontId="78" fillId="0" borderId="14" xfId="0" applyFont="1" applyBorder="1" applyAlignment="1">
      <alignment horizontal="right"/>
    </xf>
    <xf numFmtId="20" fontId="0" fillId="0" borderId="0" xfId="0" applyNumberFormat="1" applyAlignment="1">
      <alignment/>
    </xf>
    <xf numFmtId="0" fontId="0" fillId="0" borderId="15" xfId="0" applyBorder="1" applyAlignment="1">
      <alignment/>
    </xf>
    <xf numFmtId="0" fontId="0" fillId="0" borderId="16" xfId="0" applyBorder="1" applyAlignment="1">
      <alignment/>
    </xf>
    <xf numFmtId="0" fontId="78" fillId="0" borderId="17" xfId="0" applyFont="1" applyBorder="1" applyAlignment="1">
      <alignment horizontal="center"/>
    </xf>
    <xf numFmtId="0" fontId="86" fillId="0" borderId="16" xfId="0" applyFont="1" applyBorder="1" applyAlignment="1">
      <alignment horizontal="center" vertical="center"/>
    </xf>
    <xf numFmtId="0" fontId="78" fillId="0" borderId="16" xfId="0" applyFont="1" applyBorder="1" applyAlignment="1">
      <alignment horizontal="right"/>
    </xf>
    <xf numFmtId="0" fontId="0" fillId="0" borderId="18" xfId="0" applyBorder="1" applyAlignment="1">
      <alignment/>
    </xf>
    <xf numFmtId="0" fontId="86" fillId="0" borderId="0" xfId="0" applyFont="1" applyBorder="1" applyAlignment="1">
      <alignment horizontal="center" vertical="center"/>
    </xf>
    <xf numFmtId="0" fontId="87" fillId="0" borderId="13" xfId="0" applyFont="1" applyBorder="1" applyAlignment="1">
      <alignment vertical="center"/>
    </xf>
    <xf numFmtId="0" fontId="87" fillId="0" borderId="0" xfId="0" applyFont="1" applyBorder="1" applyAlignment="1">
      <alignment vertical="center"/>
    </xf>
    <xf numFmtId="0" fontId="91" fillId="0" borderId="16"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0" fillId="36" borderId="24" xfId="0" applyFill="1"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36" borderId="27" xfId="0" applyFill="1" applyBorder="1" applyAlignment="1">
      <alignment horizontal="center"/>
    </xf>
    <xf numFmtId="0" fontId="0" fillId="36" borderId="28" xfId="0" applyFill="1" applyBorder="1" applyAlignment="1">
      <alignment horizontal="center"/>
    </xf>
    <xf numFmtId="0" fontId="0" fillId="36" borderId="29" xfId="0" applyFill="1" applyBorder="1" applyAlignment="1">
      <alignment horizontal="center"/>
    </xf>
    <xf numFmtId="0" fontId="86" fillId="0" borderId="30" xfId="0" applyFont="1" applyBorder="1" applyAlignment="1">
      <alignment horizontal="center" vertical="center"/>
    </xf>
    <xf numFmtId="0" fontId="91" fillId="0" borderId="31" xfId="0" applyFont="1" applyBorder="1" applyAlignment="1">
      <alignment horizontal="center"/>
    </xf>
    <xf numFmtId="0" fontId="86" fillId="0" borderId="32" xfId="0" applyFont="1" applyBorder="1" applyAlignment="1">
      <alignment horizontal="center" vertical="center"/>
    </xf>
    <xf numFmtId="0" fontId="91" fillId="0" borderId="33" xfId="0" applyFont="1" applyBorder="1" applyAlignment="1">
      <alignment horizontal="center"/>
    </xf>
    <xf numFmtId="0" fontId="86" fillId="0" borderId="34" xfId="0" applyFont="1" applyBorder="1" applyAlignment="1">
      <alignment horizontal="center" vertical="center"/>
    </xf>
    <xf numFmtId="0" fontId="91" fillId="0" borderId="35" xfId="0" applyFont="1" applyBorder="1" applyAlignment="1">
      <alignment horizontal="center"/>
    </xf>
    <xf numFmtId="0" fontId="0" fillId="0" borderId="36" xfId="0" applyBorder="1" applyAlignment="1">
      <alignment horizontal="center"/>
    </xf>
    <xf numFmtId="0" fontId="86" fillId="0" borderId="0" xfId="0" applyFont="1" applyAlignment="1">
      <alignment horizontal="right"/>
    </xf>
    <xf numFmtId="0" fontId="0" fillId="0" borderId="0" xfId="0" applyAlignment="1" quotePrefix="1">
      <alignment horizontal="right"/>
    </xf>
    <xf numFmtId="0" fontId="0" fillId="0" borderId="12" xfId="0" applyBorder="1" applyAlignment="1" quotePrefix="1">
      <alignment horizontal="right"/>
    </xf>
    <xf numFmtId="0" fontId="3" fillId="0" borderId="37" xfId="0" applyFont="1" applyBorder="1" applyAlignment="1">
      <alignment/>
    </xf>
    <xf numFmtId="0" fontId="72" fillId="0" borderId="0" xfId="53" applyAlignment="1" applyProtection="1">
      <alignment/>
      <protection/>
    </xf>
    <xf numFmtId="0" fontId="78" fillId="0" borderId="0" xfId="0" applyFont="1" applyAlignment="1">
      <alignment horizontal="center" vertical="center"/>
    </xf>
    <xf numFmtId="0" fontId="78" fillId="0" borderId="38" xfId="0" applyFont="1" applyBorder="1" applyAlignment="1">
      <alignment horizontal="center" vertical="center"/>
    </xf>
    <xf numFmtId="20" fontId="78" fillId="0" borderId="39" xfId="0" applyNumberFormat="1" applyFont="1" applyBorder="1" applyAlignment="1">
      <alignment/>
    </xf>
    <xf numFmtId="20" fontId="78" fillId="0" borderId="40" xfId="0" applyNumberFormat="1" applyFont="1" applyBorder="1" applyAlignment="1">
      <alignment/>
    </xf>
    <xf numFmtId="20" fontId="78" fillId="0" borderId="14" xfId="0" applyNumberFormat="1" applyFont="1" applyBorder="1" applyAlignment="1">
      <alignment/>
    </xf>
    <xf numFmtId="20" fontId="78" fillId="0" borderId="27" xfId="0" applyNumberFormat="1" applyFont="1" applyBorder="1" applyAlignment="1">
      <alignment/>
    </xf>
    <xf numFmtId="20" fontId="78" fillId="2" borderId="36" xfId="0" applyNumberFormat="1" applyFont="1" applyFill="1" applyBorder="1" applyAlignment="1">
      <alignment/>
    </xf>
    <xf numFmtId="20" fontId="78" fillId="2" borderId="23" xfId="0" applyNumberFormat="1" applyFont="1" applyFill="1" applyBorder="1" applyAlignment="1">
      <alignment/>
    </xf>
    <xf numFmtId="20" fontId="78" fillId="0" borderId="36" xfId="0" applyNumberFormat="1" applyFont="1" applyBorder="1" applyAlignment="1">
      <alignment/>
    </xf>
    <xf numFmtId="20" fontId="78" fillId="0" borderId="23" xfId="0" applyNumberFormat="1" applyFont="1" applyBorder="1" applyAlignment="1">
      <alignment/>
    </xf>
    <xf numFmtId="20" fontId="78" fillId="0" borderId="41" xfId="0" applyNumberFormat="1" applyFont="1" applyBorder="1" applyAlignment="1">
      <alignment/>
    </xf>
    <xf numFmtId="20" fontId="78" fillId="0" borderId="29" xfId="0" applyNumberFormat="1" applyFont="1" applyBorder="1" applyAlignment="1">
      <alignment/>
    </xf>
    <xf numFmtId="0" fontId="0" fillId="0" borderId="42" xfId="0" applyBorder="1" applyAlignment="1">
      <alignment/>
    </xf>
    <xf numFmtId="0" fontId="78" fillId="0" borderId="42" xfId="0" applyFont="1" applyBorder="1" applyAlignment="1">
      <alignment horizontal="center" vertical="center"/>
    </xf>
    <xf numFmtId="0" fontId="92" fillId="0" borderId="0" xfId="0" applyFont="1" applyAlignment="1">
      <alignment/>
    </xf>
    <xf numFmtId="0" fontId="0" fillId="37" borderId="18" xfId="0" applyFill="1" applyBorder="1" applyAlignment="1">
      <alignment horizontal="right" vertical="center"/>
    </xf>
    <xf numFmtId="0" fontId="0" fillId="37" borderId="15" xfId="0" applyFill="1" applyBorder="1" applyAlignment="1">
      <alignment horizontal="right" vertical="center"/>
    </xf>
    <xf numFmtId="0" fontId="78" fillId="37" borderId="12" xfId="0" applyFont="1" applyFill="1" applyBorder="1" applyAlignment="1">
      <alignment horizontal="center" vertical="center"/>
    </xf>
    <xf numFmtId="0" fontId="0" fillId="37" borderId="43" xfId="0" applyFill="1" applyBorder="1" applyAlignment="1">
      <alignment horizontal="right" vertical="center"/>
    </xf>
    <xf numFmtId="0" fontId="0" fillId="37" borderId="44" xfId="0" applyFill="1" applyBorder="1" applyAlignment="1">
      <alignment horizontal="right" vertical="center"/>
    </xf>
    <xf numFmtId="0" fontId="78" fillId="37" borderId="13" xfId="0" applyFont="1" applyFill="1" applyBorder="1" applyAlignment="1">
      <alignment horizontal="center" vertical="center"/>
    </xf>
    <xf numFmtId="0" fontId="78" fillId="0" borderId="45" xfId="0" applyFont="1" applyBorder="1" applyAlignment="1">
      <alignment horizontal="center"/>
    </xf>
    <xf numFmtId="0" fontId="78" fillId="16" borderId="17" xfId="0" applyFont="1" applyFill="1" applyBorder="1" applyAlignment="1">
      <alignment horizontal="center"/>
    </xf>
    <xf numFmtId="0" fontId="78" fillId="16" borderId="46" xfId="0" applyFont="1" applyFill="1" applyBorder="1" applyAlignment="1">
      <alignment horizontal="center"/>
    </xf>
    <xf numFmtId="2" fontId="78" fillId="0" borderId="0" xfId="0" applyNumberFormat="1" applyFont="1" applyAlignment="1">
      <alignment/>
    </xf>
    <xf numFmtId="2" fontId="78" fillId="0" borderId="47" xfId="0" applyNumberFormat="1" applyFont="1" applyBorder="1" applyAlignment="1">
      <alignment/>
    </xf>
    <xf numFmtId="2" fontId="78" fillId="0" borderId="48" xfId="0" applyNumberFormat="1" applyFont="1" applyBorder="1" applyAlignment="1">
      <alignment/>
    </xf>
    <xf numFmtId="2" fontId="78" fillId="16" borderId="48" xfId="0" applyNumberFormat="1" applyFont="1" applyFill="1" applyBorder="1" applyAlignment="1">
      <alignment/>
    </xf>
    <xf numFmtId="2" fontId="78" fillId="16" borderId="49" xfId="0" applyNumberFormat="1" applyFont="1" applyFill="1" applyBorder="1" applyAlignment="1">
      <alignment/>
    </xf>
    <xf numFmtId="20" fontId="78" fillId="10" borderId="25" xfId="0" applyNumberFormat="1" applyFont="1" applyFill="1" applyBorder="1" applyAlignment="1">
      <alignment/>
    </xf>
    <xf numFmtId="20" fontId="0" fillId="10" borderId="27" xfId="0" applyNumberFormat="1" applyFill="1" applyBorder="1" applyAlignment="1">
      <alignment/>
    </xf>
    <xf numFmtId="20" fontId="78" fillId="10" borderId="27" xfId="0" applyNumberFormat="1" applyFont="1" applyFill="1" applyBorder="1" applyAlignment="1">
      <alignment/>
    </xf>
    <xf numFmtId="20" fontId="78" fillId="10" borderId="36" xfId="0" applyNumberFormat="1" applyFont="1" applyFill="1" applyBorder="1" applyAlignment="1">
      <alignment/>
    </xf>
    <xf numFmtId="20" fontId="78" fillId="10" borderId="23" xfId="0" applyNumberFormat="1" applyFont="1" applyFill="1" applyBorder="1" applyAlignment="1">
      <alignment/>
    </xf>
    <xf numFmtId="20" fontId="78" fillId="10" borderId="14" xfId="0" applyNumberFormat="1" applyFont="1" applyFill="1" applyBorder="1" applyAlignment="1">
      <alignment/>
    </xf>
    <xf numFmtId="20" fontId="0" fillId="10" borderId="50" xfId="0" applyNumberFormat="1" applyFill="1" applyBorder="1" applyAlignment="1">
      <alignment/>
    </xf>
    <xf numFmtId="20" fontId="78" fillId="10" borderId="51" xfId="0" applyNumberFormat="1" applyFont="1" applyFill="1" applyBorder="1" applyAlignment="1">
      <alignment/>
    </xf>
    <xf numFmtId="20" fontId="78" fillId="10" borderId="15" xfId="0" applyNumberFormat="1" applyFont="1" applyFill="1" applyBorder="1" applyAlignment="1">
      <alignment/>
    </xf>
    <xf numFmtId="20" fontId="78" fillId="0" borderId="52" xfId="0" applyNumberFormat="1" applyFont="1" applyBorder="1" applyAlignment="1">
      <alignment/>
    </xf>
    <xf numFmtId="20" fontId="78" fillId="10" borderId="50" xfId="0" applyNumberFormat="1" applyFont="1" applyFill="1" applyBorder="1" applyAlignment="1">
      <alignment/>
    </xf>
    <xf numFmtId="20" fontId="78" fillId="0" borderId="53" xfId="0" applyNumberFormat="1" applyFont="1" applyBorder="1" applyAlignment="1">
      <alignment/>
    </xf>
    <xf numFmtId="20" fontId="78" fillId="0" borderId="15" xfId="0" applyNumberFormat="1" applyFont="1" applyBorder="1" applyAlignment="1">
      <alignment/>
    </xf>
    <xf numFmtId="20" fontId="78" fillId="10" borderId="40" xfId="0" applyNumberFormat="1" applyFont="1" applyFill="1" applyBorder="1" applyAlignment="1">
      <alignment/>
    </xf>
    <xf numFmtId="20" fontId="78" fillId="10" borderId="54" xfId="0" applyNumberFormat="1" applyFont="1" applyFill="1" applyBorder="1" applyAlignment="1">
      <alignment/>
    </xf>
    <xf numFmtId="20" fontId="78" fillId="0" borderId="55" xfId="0" applyNumberFormat="1" applyFont="1" applyBorder="1" applyAlignment="1">
      <alignment/>
    </xf>
    <xf numFmtId="20" fontId="78" fillId="0" borderId="56" xfId="0" applyNumberFormat="1" applyFont="1" applyBorder="1" applyAlignment="1">
      <alignment/>
    </xf>
    <xf numFmtId="20" fontId="78" fillId="10" borderId="0" xfId="0" applyNumberFormat="1" applyFont="1" applyFill="1" applyAlignment="1">
      <alignment/>
    </xf>
    <xf numFmtId="20" fontId="78" fillId="10" borderId="55" xfId="0" applyNumberFormat="1" applyFont="1" applyFill="1" applyBorder="1" applyAlignment="1">
      <alignment/>
    </xf>
    <xf numFmtId="20" fontId="78" fillId="10" borderId="12" xfId="0" applyNumberFormat="1" applyFont="1" applyFill="1" applyBorder="1" applyAlignment="1">
      <alignment/>
    </xf>
    <xf numFmtId="20" fontId="78" fillId="10" borderId="57" xfId="0" applyNumberFormat="1" applyFont="1" applyFill="1" applyBorder="1" applyAlignment="1">
      <alignment/>
    </xf>
    <xf numFmtId="20" fontId="78" fillId="0" borderId="58" xfId="0" applyNumberFormat="1" applyFont="1" applyBorder="1" applyAlignment="1">
      <alignment/>
    </xf>
    <xf numFmtId="20" fontId="78" fillId="0" borderId="59" xfId="0" applyNumberFormat="1" applyFont="1" applyBorder="1" applyAlignment="1">
      <alignment/>
    </xf>
    <xf numFmtId="20" fontId="78" fillId="0" borderId="22" xfId="0" applyNumberFormat="1" applyFont="1" applyBorder="1" applyAlignment="1">
      <alignment/>
    </xf>
    <xf numFmtId="20" fontId="78" fillId="10" borderId="56" xfId="0" applyNumberFormat="1" applyFont="1" applyFill="1" applyBorder="1" applyAlignment="1">
      <alignment/>
    </xf>
    <xf numFmtId="20" fontId="78" fillId="0" borderId="25" xfId="0" applyNumberFormat="1" applyFont="1" applyBorder="1" applyAlignment="1">
      <alignment/>
    </xf>
    <xf numFmtId="0" fontId="3" fillId="37" borderId="22" xfId="0" applyFont="1" applyFill="1" applyBorder="1" applyAlignment="1">
      <alignment horizontal="center"/>
    </xf>
    <xf numFmtId="0" fontId="3" fillId="37" borderId="23" xfId="0" applyFont="1" applyFill="1" applyBorder="1" applyAlignment="1">
      <alignment horizontal="center"/>
    </xf>
    <xf numFmtId="0" fontId="3" fillId="37" borderId="24" xfId="0" applyFont="1" applyFill="1" applyBorder="1" applyAlignment="1">
      <alignment horizontal="center"/>
    </xf>
    <xf numFmtId="0" fontId="0" fillId="37" borderId="23" xfId="0" applyFill="1" applyBorder="1" applyAlignment="1">
      <alignment horizontal="center"/>
    </xf>
    <xf numFmtId="0" fontId="0" fillId="10" borderId="14" xfId="0"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0" fillId="10" borderId="27" xfId="0" applyFill="1" applyBorder="1" applyAlignment="1">
      <alignment horizontal="center"/>
    </xf>
    <xf numFmtId="0" fontId="0" fillId="10" borderId="23" xfId="0" applyFill="1" applyBorder="1" applyAlignment="1">
      <alignment horizontal="center"/>
    </xf>
    <xf numFmtId="0" fontId="0" fillId="10" borderId="28" xfId="0" applyFill="1" applyBorder="1" applyAlignment="1">
      <alignment horizontal="center"/>
    </xf>
    <xf numFmtId="0" fontId="0" fillId="10" borderId="29" xfId="0" applyFill="1" applyBorder="1" applyAlignment="1">
      <alignment horizontal="center"/>
    </xf>
    <xf numFmtId="0" fontId="0" fillId="16" borderId="14" xfId="0" applyFill="1" applyBorder="1" applyAlignment="1">
      <alignment horizontal="center"/>
    </xf>
    <xf numFmtId="0" fontId="0" fillId="16" borderId="25" xfId="0" applyFill="1" applyBorder="1" applyAlignment="1">
      <alignment horizontal="center"/>
    </xf>
    <xf numFmtId="0" fontId="0" fillId="16" borderId="26" xfId="0" applyFill="1" applyBorder="1" applyAlignment="1">
      <alignment horizontal="center"/>
    </xf>
    <xf numFmtId="0" fontId="3" fillId="16" borderId="37" xfId="0" applyFont="1" applyFill="1" applyBorder="1" applyAlignment="1">
      <alignment/>
    </xf>
    <xf numFmtId="0" fontId="78" fillId="16" borderId="38" xfId="0" applyFont="1" applyFill="1" applyBorder="1" applyAlignment="1">
      <alignment horizontal="center" vertical="center"/>
    </xf>
    <xf numFmtId="0" fontId="0" fillId="16" borderId="27" xfId="0" applyFill="1" applyBorder="1" applyAlignment="1">
      <alignment horizontal="center"/>
    </xf>
    <xf numFmtId="0" fontId="0" fillId="16" borderId="23" xfId="0" applyFill="1" applyBorder="1" applyAlignment="1">
      <alignment horizontal="center"/>
    </xf>
    <xf numFmtId="0" fontId="0" fillId="16" borderId="28" xfId="0" applyFill="1" applyBorder="1" applyAlignment="1">
      <alignment horizontal="center"/>
    </xf>
    <xf numFmtId="0" fontId="0" fillId="16" borderId="29" xfId="0" applyFill="1" applyBorder="1" applyAlignment="1">
      <alignment horizontal="center"/>
    </xf>
    <xf numFmtId="0" fontId="0" fillId="16" borderId="60" xfId="0" applyFill="1" applyBorder="1" applyAlignment="1">
      <alignment horizontal="center"/>
    </xf>
    <xf numFmtId="0" fontId="78" fillId="0" borderId="15" xfId="0" applyFont="1" applyBorder="1" applyAlignment="1">
      <alignment horizontal="right"/>
    </xf>
    <xf numFmtId="0" fontId="87" fillId="38" borderId="0" xfId="0" applyFont="1" applyFill="1" applyAlignment="1">
      <alignment/>
    </xf>
    <xf numFmtId="0" fontId="0" fillId="38" borderId="0" xfId="0" applyFill="1" applyAlignment="1">
      <alignment/>
    </xf>
    <xf numFmtId="0" fontId="0" fillId="38" borderId="0" xfId="0" applyFill="1" applyAlignment="1">
      <alignment horizontal="center"/>
    </xf>
    <xf numFmtId="0" fontId="87" fillId="38" borderId="0" xfId="0" applyFont="1" applyFill="1" applyAlignment="1">
      <alignment horizontal="right"/>
    </xf>
    <xf numFmtId="0" fontId="78" fillId="38" borderId="0" xfId="0" applyFont="1" applyFill="1" applyAlignment="1">
      <alignment/>
    </xf>
    <xf numFmtId="0" fontId="10" fillId="38" borderId="14" xfId="0" applyFont="1" applyFill="1" applyBorder="1" applyAlignment="1">
      <alignment horizontal="right"/>
    </xf>
    <xf numFmtId="0" fontId="10" fillId="38" borderId="14" xfId="0" applyFont="1" applyFill="1" applyBorder="1" applyAlignment="1">
      <alignment horizontal="right" vertical="top"/>
    </xf>
    <xf numFmtId="0" fontId="78" fillId="38" borderId="0" xfId="0" applyFont="1" applyFill="1" applyAlignment="1">
      <alignment horizontal="left"/>
    </xf>
    <xf numFmtId="0" fontId="88" fillId="38" borderId="0" xfId="0" applyFont="1" applyFill="1" applyAlignment="1">
      <alignment horizontal="left" vertical="top"/>
    </xf>
    <xf numFmtId="0" fontId="89" fillId="38" borderId="0" xfId="0" applyFont="1" applyFill="1" applyAlignment="1">
      <alignment horizontal="center"/>
    </xf>
    <xf numFmtId="0" fontId="78" fillId="38" borderId="0" xfId="0" applyFont="1" applyFill="1" applyAlignment="1">
      <alignment horizontal="right"/>
    </xf>
    <xf numFmtId="0" fontId="90" fillId="38" borderId="0" xfId="0" applyFont="1" applyFill="1" applyAlignment="1">
      <alignment horizontal="right"/>
    </xf>
    <xf numFmtId="0" fontId="78" fillId="38" borderId="0" xfId="0" applyFont="1" applyFill="1" applyAlignment="1">
      <alignment vertical="center" wrapText="1"/>
    </xf>
    <xf numFmtId="0" fontId="78" fillId="38" borderId="0" xfId="0" applyFont="1" applyFill="1" applyAlignment="1">
      <alignment horizontal="center" vertical="center"/>
    </xf>
    <xf numFmtId="0" fontId="86" fillId="38" borderId="61" xfId="0" applyFont="1" applyFill="1" applyBorder="1" applyAlignment="1">
      <alignment horizontal="center" vertical="center"/>
    </xf>
    <xf numFmtId="0" fontId="78" fillId="38" borderId="16" xfId="0" applyFont="1" applyFill="1" applyBorder="1" applyAlignment="1">
      <alignment horizontal="center"/>
    </xf>
    <xf numFmtId="0" fontId="0" fillId="38" borderId="16" xfId="0" applyFill="1" applyBorder="1" applyAlignment="1">
      <alignment/>
    </xf>
    <xf numFmtId="0" fontId="86" fillId="38" borderId="16" xfId="0" applyFont="1" applyFill="1" applyBorder="1" applyAlignment="1">
      <alignment horizontal="center" vertical="center"/>
    </xf>
    <xf numFmtId="0" fontId="78" fillId="38" borderId="16" xfId="0" applyFont="1" applyFill="1" applyBorder="1" applyAlignment="1">
      <alignment horizontal="right"/>
    </xf>
    <xf numFmtId="0" fontId="0" fillId="38" borderId="42" xfId="0" applyFill="1" applyBorder="1" applyAlignment="1">
      <alignment/>
    </xf>
    <xf numFmtId="0" fontId="78" fillId="38" borderId="42" xfId="0" applyFont="1" applyFill="1" applyBorder="1" applyAlignment="1">
      <alignment horizontal="center" vertical="center"/>
    </xf>
    <xf numFmtId="20" fontId="93" fillId="38" borderId="0" xfId="0" applyNumberFormat="1" applyFont="1" applyFill="1" applyAlignment="1">
      <alignment/>
    </xf>
    <xf numFmtId="0" fontId="0" fillId="38" borderId="62" xfId="0" applyFill="1" applyBorder="1" applyAlignment="1">
      <alignment/>
    </xf>
    <xf numFmtId="0" fontId="0" fillId="38" borderId="0" xfId="0" applyFill="1" applyBorder="1" applyAlignment="1">
      <alignment/>
    </xf>
    <xf numFmtId="0" fontId="87" fillId="38" borderId="13" xfId="0" applyFont="1" applyFill="1" applyBorder="1" applyAlignment="1">
      <alignment vertical="center"/>
    </xf>
    <xf numFmtId="0" fontId="0" fillId="38" borderId="18" xfId="0" applyFill="1" applyBorder="1" applyAlignment="1">
      <alignment/>
    </xf>
    <xf numFmtId="0" fontId="86" fillId="38" borderId="30" xfId="0" applyFont="1" applyFill="1" applyBorder="1" applyAlignment="1">
      <alignment horizontal="center" vertical="center"/>
    </xf>
    <xf numFmtId="0" fontId="86" fillId="38" borderId="34" xfId="0" applyFont="1" applyFill="1" applyBorder="1" applyAlignment="1">
      <alignment horizontal="center" vertical="center"/>
    </xf>
    <xf numFmtId="0" fontId="86" fillId="38" borderId="32" xfId="0" applyFont="1" applyFill="1" applyBorder="1" applyAlignment="1">
      <alignment horizontal="center" vertical="center"/>
    </xf>
    <xf numFmtId="0" fontId="86" fillId="38" borderId="0" xfId="0" applyFont="1" applyFill="1" applyBorder="1" applyAlignment="1">
      <alignment horizontal="center" vertical="center"/>
    </xf>
    <xf numFmtId="0" fontId="89" fillId="38" borderId="0" xfId="0" applyFont="1" applyFill="1" applyAlignment="1">
      <alignment horizontal="right"/>
    </xf>
    <xf numFmtId="0" fontId="89" fillId="38" borderId="15" xfId="0" applyFont="1" applyFill="1" applyBorder="1" applyAlignment="1">
      <alignment horizontal="right"/>
    </xf>
    <xf numFmtId="0" fontId="89" fillId="38" borderId="0" xfId="0" applyFont="1" applyFill="1" applyAlignment="1">
      <alignment/>
    </xf>
    <xf numFmtId="0" fontId="86" fillId="38" borderId="12" xfId="0" applyFont="1" applyFill="1" applyBorder="1" applyAlignment="1">
      <alignment horizontal="center" vertical="center"/>
    </xf>
    <xf numFmtId="0" fontId="90" fillId="38" borderId="0" xfId="0" applyFont="1" applyFill="1" applyBorder="1" applyAlignment="1">
      <alignment vertical="center"/>
    </xf>
    <xf numFmtId="0" fontId="86" fillId="38" borderId="0" xfId="0" applyFont="1" applyFill="1" applyAlignment="1">
      <alignment horizontal="right"/>
    </xf>
    <xf numFmtId="0" fontId="0" fillId="38" borderId="12" xfId="0" applyFill="1" applyBorder="1" applyAlignment="1" quotePrefix="1">
      <alignment horizontal="right"/>
    </xf>
    <xf numFmtId="0" fontId="0" fillId="38" borderId="12" xfId="0" applyFill="1" applyBorder="1" applyAlignment="1">
      <alignment/>
    </xf>
    <xf numFmtId="0" fontId="0" fillId="38" borderId="0" xfId="0" applyFill="1" applyAlignment="1" quotePrefix="1">
      <alignment horizontal="right"/>
    </xf>
    <xf numFmtId="0" fontId="65" fillId="38" borderId="0" xfId="0" applyFont="1" applyFill="1" applyAlignment="1">
      <alignment/>
    </xf>
    <xf numFmtId="0" fontId="94" fillId="38" borderId="0" xfId="0" applyFont="1" applyFill="1" applyAlignment="1">
      <alignment horizontal="right"/>
    </xf>
    <xf numFmtId="0" fontId="94" fillId="0" borderId="0" xfId="0" applyFont="1" applyAlignment="1">
      <alignment horizontal="right"/>
    </xf>
    <xf numFmtId="0" fontId="87" fillId="35" borderId="0" xfId="0" applyFont="1" applyFill="1" applyAlignment="1">
      <alignment/>
    </xf>
    <xf numFmtId="0" fontId="0" fillId="35" borderId="0" xfId="0" applyFill="1" applyAlignment="1">
      <alignment/>
    </xf>
    <xf numFmtId="0" fontId="0" fillId="35" borderId="0" xfId="0" applyFill="1" applyAlignment="1">
      <alignment horizontal="center"/>
    </xf>
    <xf numFmtId="0" fontId="78" fillId="35" borderId="0" xfId="0" applyFont="1" applyFill="1" applyAlignment="1">
      <alignment horizontal="center" vertical="center"/>
    </xf>
    <xf numFmtId="0" fontId="65" fillId="35" borderId="0" xfId="0" applyFont="1" applyFill="1" applyAlignment="1">
      <alignment/>
    </xf>
    <xf numFmtId="0" fontId="87" fillId="35" borderId="0" xfId="0" applyFont="1" applyFill="1" applyAlignment="1">
      <alignment horizontal="right"/>
    </xf>
    <xf numFmtId="0" fontId="86" fillId="35" borderId="61" xfId="0" applyFont="1" applyFill="1" applyBorder="1" applyAlignment="1">
      <alignment horizontal="center" vertical="center"/>
    </xf>
    <xf numFmtId="0" fontId="78" fillId="35" borderId="0" xfId="0" applyFont="1" applyFill="1" applyAlignment="1">
      <alignment/>
    </xf>
    <xf numFmtId="0" fontId="10" fillId="35" borderId="14" xfId="0" applyFont="1" applyFill="1" applyBorder="1" applyAlignment="1">
      <alignment horizontal="right"/>
    </xf>
    <xf numFmtId="2" fontId="78" fillId="35" borderId="0" xfId="0" applyNumberFormat="1" applyFont="1" applyFill="1" applyAlignment="1">
      <alignment/>
    </xf>
    <xf numFmtId="2" fontId="78" fillId="35" borderId="47" xfId="0" applyNumberFormat="1" applyFont="1" applyFill="1" applyBorder="1" applyAlignment="1">
      <alignment/>
    </xf>
    <xf numFmtId="0" fontId="78" fillId="35" borderId="0" xfId="0" applyFont="1" applyFill="1" applyAlignment="1">
      <alignment horizontal="right"/>
    </xf>
    <xf numFmtId="0" fontId="10" fillId="35" borderId="14" xfId="0" applyFont="1" applyFill="1" applyBorder="1" applyAlignment="1">
      <alignment horizontal="right" vertical="top"/>
    </xf>
    <xf numFmtId="0" fontId="78" fillId="35" borderId="45" xfId="0" applyFont="1" applyFill="1" applyBorder="1" applyAlignment="1">
      <alignment horizontal="center"/>
    </xf>
    <xf numFmtId="0" fontId="78" fillId="35" borderId="17" xfId="0" applyFont="1" applyFill="1" applyBorder="1" applyAlignment="1">
      <alignment horizontal="center"/>
    </xf>
    <xf numFmtId="0" fontId="78" fillId="35" borderId="16" xfId="0" applyFont="1" applyFill="1" applyBorder="1" applyAlignment="1">
      <alignment horizontal="center"/>
    </xf>
    <xf numFmtId="0" fontId="0" fillId="35" borderId="16" xfId="0" applyFill="1" applyBorder="1" applyAlignment="1">
      <alignment/>
    </xf>
    <xf numFmtId="0" fontId="86" fillId="35" borderId="16" xfId="0" applyFont="1" applyFill="1" applyBorder="1" applyAlignment="1">
      <alignment horizontal="center" vertical="center"/>
    </xf>
    <xf numFmtId="0" fontId="78" fillId="35" borderId="16" xfId="0" applyFont="1" applyFill="1" applyBorder="1" applyAlignment="1">
      <alignment horizontal="right"/>
    </xf>
    <xf numFmtId="0" fontId="0" fillId="35" borderId="42" xfId="0" applyFill="1" applyBorder="1" applyAlignment="1">
      <alignment/>
    </xf>
    <xf numFmtId="0" fontId="78" fillId="35" borderId="42" xfId="0" applyFont="1" applyFill="1" applyBorder="1" applyAlignment="1">
      <alignment horizontal="center" vertical="center"/>
    </xf>
    <xf numFmtId="0" fontId="0" fillId="35" borderId="11" xfId="0" applyFill="1" applyBorder="1" applyAlignment="1">
      <alignment/>
    </xf>
    <xf numFmtId="0" fontId="78" fillId="35" borderId="0" xfId="0" applyFont="1" applyFill="1" applyAlignment="1">
      <alignment horizontal="left"/>
    </xf>
    <xf numFmtId="0" fontId="88" fillId="35" borderId="0" xfId="0" applyFont="1" applyFill="1" applyAlignment="1">
      <alignment horizontal="left" vertical="top"/>
    </xf>
    <xf numFmtId="0" fontId="89" fillId="35" borderId="0" xfId="0" applyFont="1" applyFill="1" applyAlignment="1">
      <alignment horizontal="center"/>
    </xf>
    <xf numFmtId="0" fontId="90" fillId="35" borderId="0" xfId="0" applyFont="1" applyFill="1" applyAlignment="1">
      <alignment horizontal="right"/>
    </xf>
    <xf numFmtId="0" fontId="0" fillId="35" borderId="18" xfId="0" applyFill="1" applyBorder="1" applyAlignment="1">
      <alignment/>
    </xf>
    <xf numFmtId="0" fontId="0" fillId="35" borderId="15" xfId="0" applyFill="1" applyBorder="1" applyAlignment="1">
      <alignment/>
    </xf>
    <xf numFmtId="0" fontId="86" fillId="35" borderId="30" xfId="0" applyFont="1" applyFill="1" applyBorder="1" applyAlignment="1">
      <alignment horizontal="center" vertical="center"/>
    </xf>
    <xf numFmtId="0" fontId="86" fillId="35" borderId="34" xfId="0" applyFont="1" applyFill="1" applyBorder="1" applyAlignment="1">
      <alignment horizontal="center" vertical="center"/>
    </xf>
    <xf numFmtId="0" fontId="86" fillId="35" borderId="32" xfId="0" applyFont="1" applyFill="1" applyBorder="1" applyAlignment="1">
      <alignment horizontal="center" vertical="center"/>
    </xf>
    <xf numFmtId="0" fontId="86" fillId="35" borderId="0" xfId="0" applyFont="1" applyFill="1" applyBorder="1" applyAlignment="1">
      <alignment horizontal="center" vertical="center"/>
    </xf>
    <xf numFmtId="0" fontId="89" fillId="35" borderId="0" xfId="0" applyFont="1" applyFill="1" applyAlignment="1">
      <alignment horizontal="right"/>
    </xf>
    <xf numFmtId="20" fontId="0" fillId="35" borderId="0" xfId="0" applyNumberFormat="1" applyFill="1" applyAlignment="1">
      <alignment/>
    </xf>
    <xf numFmtId="0" fontId="89" fillId="35" borderId="15" xfId="0" applyFont="1" applyFill="1" applyBorder="1" applyAlignment="1">
      <alignment horizontal="right"/>
    </xf>
    <xf numFmtId="0" fontId="89" fillId="35" borderId="0" xfId="0" applyFont="1" applyFill="1" applyAlignment="1">
      <alignment/>
    </xf>
    <xf numFmtId="0" fontId="86" fillId="35" borderId="12" xfId="0" applyFont="1" applyFill="1" applyBorder="1" applyAlignment="1">
      <alignment horizontal="center" vertical="center"/>
    </xf>
    <xf numFmtId="0" fontId="3" fillId="35" borderId="37" xfId="0" applyFont="1" applyFill="1" applyBorder="1" applyAlignment="1">
      <alignment/>
    </xf>
    <xf numFmtId="0" fontId="78" fillId="35" borderId="38" xfId="0" applyFont="1" applyFill="1" applyBorder="1" applyAlignment="1">
      <alignment horizontal="center" vertical="center"/>
    </xf>
    <xf numFmtId="0" fontId="78" fillId="35" borderId="0" xfId="0" applyFont="1" applyFill="1" applyAlignment="1">
      <alignment vertical="center" wrapText="1"/>
    </xf>
    <xf numFmtId="0" fontId="87" fillId="35" borderId="13" xfId="0" applyFont="1" applyFill="1" applyBorder="1" applyAlignment="1">
      <alignment vertical="center"/>
    </xf>
    <xf numFmtId="0" fontId="90" fillId="35" borderId="0" xfId="0" applyFont="1" applyFill="1" applyBorder="1" applyAlignment="1">
      <alignment vertical="center"/>
    </xf>
    <xf numFmtId="0" fontId="0" fillId="35" borderId="0" xfId="0" applyFill="1" applyBorder="1" applyAlignment="1">
      <alignment/>
    </xf>
    <xf numFmtId="0" fontId="0" fillId="35" borderId="62" xfId="0" applyFill="1" applyBorder="1" applyAlignment="1">
      <alignment/>
    </xf>
    <xf numFmtId="0" fontId="86" fillId="35" borderId="0" xfId="0" applyFont="1" applyFill="1" applyAlignment="1">
      <alignment horizontal="right"/>
    </xf>
    <xf numFmtId="0" fontId="78" fillId="35" borderId="63" xfId="0" applyFont="1" applyFill="1" applyBorder="1" applyAlignment="1">
      <alignment horizontal="center"/>
    </xf>
    <xf numFmtId="2" fontId="78" fillId="35" borderId="64" xfId="0" applyNumberFormat="1" applyFont="1" applyFill="1" applyBorder="1" applyAlignment="1">
      <alignment/>
    </xf>
    <xf numFmtId="2" fontId="78" fillId="35" borderId="0" xfId="0" applyNumberFormat="1" applyFont="1" applyFill="1" applyBorder="1" applyAlignment="1">
      <alignment/>
    </xf>
    <xf numFmtId="0" fontId="0" fillId="35" borderId="0" xfId="0" applyFill="1" applyAlignment="1">
      <alignment/>
    </xf>
    <xf numFmtId="0" fontId="0" fillId="38" borderId="11" xfId="0" applyFill="1" applyBorder="1" applyAlignment="1">
      <alignment/>
    </xf>
    <xf numFmtId="2" fontId="78" fillId="10" borderId="47" xfId="0" applyNumberFormat="1" applyFont="1" applyFill="1" applyBorder="1" applyAlignment="1">
      <alignment/>
    </xf>
    <xf numFmtId="0" fontId="78" fillId="10" borderId="17" xfId="0" applyFont="1" applyFill="1" applyBorder="1" applyAlignment="1">
      <alignment horizontal="center"/>
    </xf>
    <xf numFmtId="0" fontId="78" fillId="10" borderId="46" xfId="0" applyFont="1" applyFill="1" applyBorder="1" applyAlignment="1">
      <alignment horizontal="center"/>
    </xf>
    <xf numFmtId="0" fontId="78" fillId="38" borderId="65" xfId="0" applyFont="1" applyFill="1" applyBorder="1" applyAlignment="1">
      <alignment horizontal="center" vertical="center"/>
    </xf>
    <xf numFmtId="0" fontId="78" fillId="38" borderId="66" xfId="0" applyFont="1" applyFill="1" applyBorder="1" applyAlignment="1">
      <alignment horizontal="center" vertical="center"/>
    </xf>
    <xf numFmtId="0" fontId="78" fillId="38" borderId="12" xfId="0" applyFont="1" applyFill="1" applyBorder="1" applyAlignment="1">
      <alignment horizontal="center" vertical="center"/>
    </xf>
    <xf numFmtId="0" fontId="78" fillId="38" borderId="13" xfId="0" applyFont="1" applyFill="1" applyBorder="1" applyAlignment="1">
      <alignment horizontal="center" vertical="center"/>
    </xf>
    <xf numFmtId="0" fontId="78" fillId="37" borderId="65" xfId="0" applyFont="1" applyFill="1" applyBorder="1" applyAlignment="1">
      <alignment horizontal="center" vertical="center"/>
    </xf>
    <xf numFmtId="0" fontId="78" fillId="37" borderId="66" xfId="0" applyFont="1" applyFill="1" applyBorder="1" applyAlignment="1">
      <alignment horizontal="center" vertical="center"/>
    </xf>
    <xf numFmtId="0" fontId="78" fillId="36" borderId="18" xfId="0" applyFont="1" applyFill="1" applyBorder="1" applyAlignment="1">
      <alignment horizontal="right" vertical="center"/>
    </xf>
    <xf numFmtId="0" fontId="78" fillId="36" borderId="15" xfId="0" applyFont="1" applyFill="1" applyBorder="1" applyAlignment="1">
      <alignment horizontal="right" vertical="center"/>
    </xf>
    <xf numFmtId="0" fontId="78" fillId="36" borderId="43" xfId="0" applyFont="1" applyFill="1" applyBorder="1" applyAlignment="1">
      <alignment horizontal="right" vertical="center"/>
    </xf>
    <xf numFmtId="0" fontId="78" fillId="36" borderId="44" xfId="0" applyFont="1" applyFill="1" applyBorder="1" applyAlignment="1">
      <alignment horizontal="right" vertical="center"/>
    </xf>
    <xf numFmtId="20" fontId="78" fillId="32" borderId="52" xfId="0" applyNumberFormat="1" applyFont="1" applyFill="1" applyBorder="1" applyAlignment="1">
      <alignment/>
    </xf>
    <xf numFmtId="20" fontId="78" fillId="32" borderId="53" xfId="0" applyNumberFormat="1" applyFont="1" applyFill="1" applyBorder="1" applyAlignment="1">
      <alignment/>
    </xf>
    <xf numFmtId="20" fontId="78" fillId="32" borderId="27" xfId="0" applyNumberFormat="1" applyFont="1" applyFill="1" applyBorder="1" applyAlignment="1">
      <alignment/>
    </xf>
    <xf numFmtId="20" fontId="78" fillId="32" borderId="40" xfId="0" applyNumberFormat="1" applyFont="1" applyFill="1" applyBorder="1" applyAlignment="1">
      <alignment/>
    </xf>
    <xf numFmtId="20" fontId="78" fillId="32" borderId="14" xfId="0" applyNumberFormat="1" applyFont="1" applyFill="1" applyBorder="1" applyAlignment="1">
      <alignment/>
    </xf>
    <xf numFmtId="20" fontId="78" fillId="32" borderId="15" xfId="0" applyNumberFormat="1" applyFont="1" applyFill="1" applyBorder="1" applyAlignment="1">
      <alignment/>
    </xf>
    <xf numFmtId="20" fontId="78" fillId="32" borderId="36" xfId="0" applyNumberFormat="1" applyFont="1" applyFill="1" applyBorder="1" applyAlignment="1">
      <alignment/>
    </xf>
    <xf numFmtId="20" fontId="78" fillId="32" borderId="23" xfId="0" applyNumberFormat="1" applyFont="1" applyFill="1" applyBorder="1" applyAlignment="1">
      <alignment/>
    </xf>
    <xf numFmtId="20" fontId="78" fillId="32" borderId="67" xfId="0" applyNumberFormat="1" applyFont="1" applyFill="1" applyBorder="1" applyAlignment="1">
      <alignment/>
    </xf>
    <xf numFmtId="20" fontId="78" fillId="32" borderId="41" xfId="0" applyNumberFormat="1" applyFont="1" applyFill="1" applyBorder="1" applyAlignment="1">
      <alignment/>
    </xf>
    <xf numFmtId="20" fontId="78" fillId="32" borderId="68" xfId="0" applyNumberFormat="1" applyFont="1" applyFill="1" applyBorder="1" applyAlignment="1">
      <alignment/>
    </xf>
    <xf numFmtId="20" fontId="78" fillId="32" borderId="29" xfId="0" applyNumberFormat="1" applyFont="1" applyFill="1" applyBorder="1" applyAlignment="1">
      <alignment/>
    </xf>
    <xf numFmtId="20" fontId="78" fillId="32" borderId="69" xfId="0" applyNumberFormat="1" applyFont="1" applyFill="1" applyBorder="1" applyAlignment="1">
      <alignment/>
    </xf>
    <xf numFmtId="20" fontId="78" fillId="32" borderId="56" xfId="0" applyNumberFormat="1" applyFont="1" applyFill="1" applyBorder="1" applyAlignment="1">
      <alignment/>
    </xf>
    <xf numFmtId="20" fontId="78" fillId="32" borderId="25" xfId="0" applyNumberFormat="1" applyFont="1" applyFill="1" applyBorder="1" applyAlignment="1">
      <alignment/>
    </xf>
    <xf numFmtId="20" fontId="78" fillId="32" borderId="22" xfId="0" applyNumberFormat="1" applyFont="1" applyFill="1" applyBorder="1" applyAlignment="1">
      <alignment/>
    </xf>
    <xf numFmtId="20" fontId="78" fillId="32" borderId="70" xfId="0" applyNumberFormat="1" applyFont="1" applyFill="1" applyBorder="1" applyAlignment="1">
      <alignment/>
    </xf>
    <xf numFmtId="20" fontId="78" fillId="32" borderId="59" xfId="0" applyNumberFormat="1" applyFont="1" applyFill="1" applyBorder="1" applyAlignment="1">
      <alignment/>
    </xf>
    <xf numFmtId="0" fontId="0" fillId="38" borderId="19" xfId="0" applyFill="1" applyBorder="1" applyAlignment="1">
      <alignment horizontal="center"/>
    </xf>
    <xf numFmtId="0" fontId="0" fillId="38" borderId="20" xfId="0" applyFill="1" applyBorder="1" applyAlignment="1">
      <alignment horizontal="center"/>
    </xf>
    <xf numFmtId="0" fontId="0" fillId="38" borderId="21" xfId="0" applyFill="1" applyBorder="1" applyAlignment="1">
      <alignment horizontal="center"/>
    </xf>
    <xf numFmtId="0" fontId="0" fillId="10" borderId="60" xfId="0" applyFill="1" applyBorder="1" applyAlignment="1">
      <alignment horizontal="center"/>
    </xf>
    <xf numFmtId="0" fontId="0" fillId="38" borderId="71" xfId="0" applyFill="1" applyBorder="1" applyAlignment="1">
      <alignment horizontal="center"/>
    </xf>
    <xf numFmtId="0" fontId="95" fillId="0" borderId="0" xfId="0" applyFont="1" applyAlignment="1">
      <alignment/>
    </xf>
    <xf numFmtId="0" fontId="96" fillId="0" borderId="0" xfId="0" applyFont="1" applyAlignment="1">
      <alignment/>
    </xf>
    <xf numFmtId="0" fontId="95" fillId="0" borderId="0" xfId="0" applyFont="1" applyAlignment="1">
      <alignment wrapText="1"/>
    </xf>
    <xf numFmtId="20" fontId="78" fillId="10" borderId="72" xfId="0" applyNumberFormat="1" applyFont="1" applyFill="1" applyBorder="1" applyAlignment="1">
      <alignment/>
    </xf>
    <xf numFmtId="20" fontId="78" fillId="10" borderId="73" xfId="0" applyNumberFormat="1" applyFont="1" applyFill="1" applyBorder="1" applyAlignment="1">
      <alignment/>
    </xf>
    <xf numFmtId="0" fontId="0" fillId="0" borderId="74" xfId="0" applyBorder="1" applyAlignment="1">
      <alignment/>
    </xf>
    <xf numFmtId="20" fontId="62" fillId="35" borderId="0" xfId="0" applyNumberFormat="1" applyFont="1" applyFill="1" applyAlignment="1">
      <alignment/>
    </xf>
    <xf numFmtId="2" fontId="0" fillId="0" borderId="0" xfId="0" applyNumberFormat="1" applyAlignment="1">
      <alignment/>
    </xf>
    <xf numFmtId="1" fontId="0" fillId="0" borderId="0" xfId="0" applyNumberFormat="1" applyAlignment="1">
      <alignment/>
    </xf>
    <xf numFmtId="2" fontId="0" fillId="0" borderId="10" xfId="0" applyNumberFormat="1" applyBorder="1" applyAlignment="1">
      <alignment/>
    </xf>
    <xf numFmtId="1" fontId="0" fillId="0" borderId="75" xfId="0" applyNumberFormat="1" applyBorder="1" applyAlignment="1">
      <alignment/>
    </xf>
    <xf numFmtId="2" fontId="0" fillId="0" borderId="74" xfId="0" applyNumberFormat="1" applyBorder="1" applyAlignment="1">
      <alignment/>
    </xf>
    <xf numFmtId="0" fontId="0" fillId="2" borderId="0" xfId="0" applyFill="1" applyAlignment="1">
      <alignment/>
    </xf>
    <xf numFmtId="9" fontId="78" fillId="2" borderId="0" xfId="0" applyNumberFormat="1" applyFont="1" applyFill="1" applyAlignment="1">
      <alignment horizontal="center"/>
    </xf>
    <xf numFmtId="0" fontId="78" fillId="2" borderId="0" xfId="0" applyFont="1" applyFill="1" applyAlignment="1">
      <alignment/>
    </xf>
    <xf numFmtId="9" fontId="78" fillId="2" borderId="76" xfId="0" applyNumberFormat="1" applyFont="1" applyFill="1" applyBorder="1" applyAlignment="1">
      <alignment horizontal="center"/>
    </xf>
    <xf numFmtId="0" fontId="78" fillId="2" borderId="38" xfId="0" applyFont="1" applyFill="1" applyBorder="1" applyAlignment="1">
      <alignment/>
    </xf>
    <xf numFmtId="0" fontId="78" fillId="2" borderId="0" xfId="0" applyFont="1" applyFill="1" applyAlignment="1">
      <alignment horizontal="center"/>
    </xf>
    <xf numFmtId="0" fontId="78" fillId="2" borderId="77" xfId="0" applyFont="1" applyFill="1" applyBorder="1" applyAlignment="1">
      <alignment horizontal="center"/>
    </xf>
    <xf numFmtId="0" fontId="78" fillId="2" borderId="10" xfId="0" applyFont="1" applyFill="1" applyBorder="1" applyAlignment="1">
      <alignment horizontal="center"/>
    </xf>
    <xf numFmtId="1" fontId="0" fillId="2" borderId="0" xfId="0" applyNumberFormat="1" applyFill="1" applyAlignment="1">
      <alignment/>
    </xf>
    <xf numFmtId="2" fontId="0" fillId="2" borderId="0" xfId="0" applyNumberFormat="1" applyFill="1" applyAlignment="1">
      <alignment/>
    </xf>
    <xf numFmtId="0" fontId="0" fillId="2" borderId="10" xfId="0" applyFill="1" applyBorder="1" applyAlignment="1">
      <alignment/>
    </xf>
    <xf numFmtId="2" fontId="0" fillId="2" borderId="10" xfId="0" applyNumberFormat="1" applyFill="1" applyBorder="1" applyAlignment="1">
      <alignment/>
    </xf>
    <xf numFmtId="1" fontId="78" fillId="0" borderId="0" xfId="0" applyNumberFormat="1" applyFont="1" applyAlignment="1">
      <alignment/>
    </xf>
    <xf numFmtId="1" fontId="78" fillId="2" borderId="0" xfId="0" applyNumberFormat="1" applyFont="1" applyFill="1" applyAlignment="1">
      <alignment/>
    </xf>
    <xf numFmtId="0" fontId="78" fillId="2" borderId="10" xfId="0" applyFont="1" applyFill="1" applyBorder="1" applyAlignment="1">
      <alignment/>
    </xf>
    <xf numFmtId="0" fontId="78" fillId="0" borderId="10" xfId="0" applyFont="1" applyBorder="1" applyAlignment="1">
      <alignment/>
    </xf>
    <xf numFmtId="0" fontId="78" fillId="2" borderId="10" xfId="0" applyFont="1" applyFill="1" applyBorder="1" applyAlignment="1">
      <alignment horizontal="right"/>
    </xf>
    <xf numFmtId="0" fontId="78" fillId="0" borderId="74" xfId="0" applyFont="1" applyBorder="1" applyAlignment="1">
      <alignment horizontal="right"/>
    </xf>
    <xf numFmtId="9" fontId="78" fillId="0" borderId="11" xfId="0" applyNumberFormat="1" applyFont="1" applyBorder="1" applyAlignment="1">
      <alignment horizontal="center"/>
    </xf>
    <xf numFmtId="0" fontId="78" fillId="0" borderId="11" xfId="0" applyFont="1" applyBorder="1" applyAlignment="1">
      <alignment/>
    </xf>
    <xf numFmtId="9" fontId="78" fillId="0" borderId="75" xfId="0" applyNumberFormat="1" applyFont="1" applyBorder="1" applyAlignment="1">
      <alignment horizontal="center"/>
    </xf>
    <xf numFmtId="0" fontId="78" fillId="0" borderId="74" xfId="0" applyFont="1" applyBorder="1" applyAlignment="1">
      <alignment horizontal="center"/>
    </xf>
    <xf numFmtId="0" fontId="78" fillId="0" borderId="74" xfId="0" applyFont="1" applyBorder="1" applyAlignment="1">
      <alignment/>
    </xf>
    <xf numFmtId="0" fontId="0" fillId="0" borderId="75" xfId="0" applyBorder="1" applyAlignment="1">
      <alignment/>
    </xf>
    <xf numFmtId="0" fontId="0" fillId="34" borderId="0" xfId="0" applyFill="1" applyAlignment="1">
      <alignment/>
    </xf>
    <xf numFmtId="0" fontId="0" fillId="34" borderId="11" xfId="0" applyFill="1" applyBorder="1" applyAlignment="1">
      <alignment/>
    </xf>
    <xf numFmtId="0" fontId="0" fillId="39" borderId="0" xfId="0" applyFill="1" applyAlignment="1">
      <alignment/>
    </xf>
    <xf numFmtId="0" fontId="86" fillId="0" borderId="0" xfId="0" applyFont="1" applyAlignment="1">
      <alignment horizontal="right" textRotation="180"/>
    </xf>
    <xf numFmtId="9" fontId="78" fillId="2" borderId="0" xfId="59" applyFont="1" applyFill="1" applyAlignment="1">
      <alignment horizontal="center"/>
    </xf>
    <xf numFmtId="9" fontId="78" fillId="0" borderId="0" xfId="59" applyFont="1" applyAlignment="1">
      <alignment horizontal="center"/>
    </xf>
    <xf numFmtId="0" fontId="0" fillId="2" borderId="0" xfId="0" applyFill="1" applyBorder="1" applyAlignment="1">
      <alignment/>
    </xf>
    <xf numFmtId="1" fontId="0" fillId="0" borderId="11" xfId="0" applyNumberFormat="1" applyBorder="1" applyAlignment="1">
      <alignment/>
    </xf>
    <xf numFmtId="2" fontId="0" fillId="0" borderId="11" xfId="0" applyNumberFormat="1" applyBorder="1" applyAlignment="1">
      <alignment/>
    </xf>
    <xf numFmtId="1" fontId="78" fillId="0" borderId="11" xfId="0" applyNumberFormat="1" applyFont="1" applyBorder="1" applyAlignment="1">
      <alignment/>
    </xf>
    <xf numFmtId="169" fontId="78" fillId="0" borderId="11" xfId="0" applyNumberFormat="1" applyFont="1" applyBorder="1" applyAlignment="1">
      <alignment/>
    </xf>
    <xf numFmtId="169" fontId="78" fillId="34" borderId="11" xfId="0" applyNumberFormat="1" applyFont="1" applyFill="1" applyBorder="1" applyAlignment="1">
      <alignment/>
    </xf>
    <xf numFmtId="9" fontId="78" fillId="0" borderId="11" xfId="59" applyFont="1" applyBorder="1" applyAlignment="1">
      <alignment horizontal="center"/>
    </xf>
    <xf numFmtId="169" fontId="78" fillId="34" borderId="74" xfId="0" applyNumberFormat="1" applyFont="1" applyFill="1" applyBorder="1" applyAlignment="1">
      <alignment/>
    </xf>
    <xf numFmtId="0" fontId="0" fillId="39" borderId="10" xfId="0" applyFill="1" applyBorder="1" applyAlignment="1">
      <alignment/>
    </xf>
    <xf numFmtId="0" fontId="0" fillId="34" borderId="10" xfId="0" applyFill="1" applyBorder="1" applyAlignment="1">
      <alignment/>
    </xf>
    <xf numFmtId="0" fontId="0" fillId="34" borderId="74" xfId="0" applyFill="1" applyBorder="1" applyAlignment="1">
      <alignment/>
    </xf>
    <xf numFmtId="0" fontId="92" fillId="0" borderId="0" xfId="0" applyFont="1" applyAlignment="1">
      <alignment horizontal="right"/>
    </xf>
    <xf numFmtId="0" fontId="97" fillId="0" borderId="0" xfId="0" applyFont="1" applyAlignment="1">
      <alignment horizontal="right" vertical="center"/>
    </xf>
    <xf numFmtId="0" fontId="95" fillId="0" borderId="0" xfId="0" applyFont="1" applyAlignment="1">
      <alignment vertical="top" wrapText="1"/>
    </xf>
    <xf numFmtId="0" fontId="3" fillId="10" borderId="37" xfId="0" applyFont="1" applyFill="1" applyBorder="1" applyAlignment="1">
      <alignment/>
    </xf>
    <xf numFmtId="0" fontId="78" fillId="10" borderId="38" xfId="0" applyFont="1" applyFill="1" applyBorder="1" applyAlignment="1">
      <alignment horizontal="center" vertical="center"/>
    </xf>
    <xf numFmtId="0" fontId="0" fillId="0" borderId="0" xfId="0" applyAlignment="1">
      <alignment horizontal="left" wrapText="1"/>
    </xf>
    <xf numFmtId="1" fontId="0" fillId="0" borderId="0" xfId="0" applyNumberFormat="1" applyFont="1" applyAlignment="1">
      <alignment/>
    </xf>
    <xf numFmtId="2" fontId="0" fillId="0" borderId="0" xfId="0" applyNumberFormat="1" applyFont="1" applyAlignment="1">
      <alignment/>
    </xf>
    <xf numFmtId="1" fontId="0" fillId="2" borderId="0" xfId="0" applyNumberFormat="1" applyFont="1" applyFill="1" applyAlignment="1">
      <alignment/>
    </xf>
    <xf numFmtId="2" fontId="0" fillId="2" borderId="0" xfId="0" applyNumberFormat="1" applyFont="1" applyFill="1" applyAlignment="1">
      <alignment/>
    </xf>
    <xf numFmtId="1" fontId="0" fillId="0" borderId="11" xfId="0" applyNumberFormat="1" applyFont="1" applyBorder="1" applyAlignment="1">
      <alignment/>
    </xf>
    <xf numFmtId="2" fontId="0" fillId="0" borderId="11" xfId="0" applyNumberFormat="1" applyFont="1" applyBorder="1" applyAlignment="1">
      <alignment/>
    </xf>
    <xf numFmtId="0" fontId="98" fillId="35" borderId="0" xfId="0" applyFont="1" applyFill="1" applyAlignment="1">
      <alignment/>
    </xf>
    <xf numFmtId="0" fontId="99" fillId="0" borderId="0" xfId="53" applyFont="1" applyAlignment="1" applyProtection="1">
      <alignment/>
      <protection/>
    </xf>
    <xf numFmtId="20" fontId="100" fillId="2" borderId="15" xfId="0" applyNumberFormat="1" applyFont="1" applyFill="1" applyBorder="1" applyAlignment="1">
      <alignment/>
    </xf>
    <xf numFmtId="20" fontId="100" fillId="0" borderId="40" xfId="0" applyNumberFormat="1" applyFont="1" applyBorder="1" applyAlignment="1">
      <alignment/>
    </xf>
    <xf numFmtId="20" fontId="100" fillId="2" borderId="40" xfId="0" applyNumberFormat="1" applyFont="1" applyFill="1" applyBorder="1" applyAlignment="1">
      <alignment/>
    </xf>
    <xf numFmtId="20" fontId="100" fillId="0" borderId="15" xfId="0" applyNumberFormat="1" applyFont="1" applyBorder="1" applyAlignment="1">
      <alignment/>
    </xf>
    <xf numFmtId="20" fontId="100" fillId="0" borderId="43" xfId="0" applyNumberFormat="1" applyFont="1" applyBorder="1" applyAlignment="1">
      <alignment/>
    </xf>
    <xf numFmtId="20" fontId="100" fillId="0" borderId="44" xfId="0" applyNumberFormat="1" applyFont="1" applyBorder="1" applyAlignment="1">
      <alignment/>
    </xf>
    <xf numFmtId="20" fontId="100" fillId="0" borderId="68" xfId="0" applyNumberFormat="1" applyFont="1" applyBorder="1" applyAlignment="1">
      <alignment/>
    </xf>
    <xf numFmtId="20" fontId="100" fillId="0" borderId="59" xfId="0" applyNumberFormat="1" applyFont="1" applyBorder="1" applyAlignment="1">
      <alignment/>
    </xf>
    <xf numFmtId="20" fontId="100" fillId="2" borderId="70" xfId="0" applyNumberFormat="1" applyFont="1" applyFill="1" applyBorder="1" applyAlignment="1">
      <alignment/>
    </xf>
    <xf numFmtId="20" fontId="100" fillId="2" borderId="59" xfId="0" applyNumberFormat="1" applyFont="1" applyFill="1" applyBorder="1" applyAlignment="1">
      <alignment/>
    </xf>
    <xf numFmtId="20" fontId="100" fillId="0" borderId="10" xfId="0" applyNumberFormat="1" applyFont="1" applyBorder="1" applyAlignment="1">
      <alignment/>
    </xf>
    <xf numFmtId="20" fontId="100" fillId="2" borderId="10" xfId="0" applyNumberFormat="1" applyFont="1" applyFill="1" applyBorder="1" applyAlignment="1">
      <alignment/>
    </xf>
    <xf numFmtId="20" fontId="100" fillId="0" borderId="70" xfId="0" applyNumberFormat="1" applyFont="1" applyBorder="1" applyAlignment="1">
      <alignment/>
    </xf>
    <xf numFmtId="20" fontId="100" fillId="2" borderId="67" xfId="0" applyNumberFormat="1" applyFont="1" applyFill="1" applyBorder="1" applyAlignment="1">
      <alignment/>
    </xf>
    <xf numFmtId="20" fontId="100" fillId="0" borderId="69" xfId="0" applyNumberFormat="1" applyFont="1" applyBorder="1" applyAlignment="1">
      <alignment/>
    </xf>
    <xf numFmtId="20" fontId="100" fillId="0" borderId="74" xfId="0" applyNumberFormat="1" applyFont="1" applyBorder="1" applyAlignment="1">
      <alignment/>
    </xf>
    <xf numFmtId="20" fontId="100" fillId="0" borderId="78" xfId="0" applyNumberFormat="1" applyFont="1" applyBorder="1" applyAlignment="1">
      <alignment/>
    </xf>
    <xf numFmtId="20" fontId="100" fillId="0" borderId="79" xfId="0" applyNumberFormat="1" applyFont="1" applyBorder="1" applyAlignment="1">
      <alignment/>
    </xf>
    <xf numFmtId="20" fontId="100" fillId="2" borderId="79" xfId="0" applyNumberFormat="1" applyFont="1" applyFill="1" applyBorder="1" applyAlignment="1">
      <alignment/>
    </xf>
    <xf numFmtId="20" fontId="100" fillId="2" borderId="60" xfId="0" applyNumberFormat="1" applyFont="1" applyFill="1" applyBorder="1" applyAlignment="1">
      <alignment/>
    </xf>
    <xf numFmtId="20" fontId="100" fillId="2" borderId="54" xfId="0" applyNumberFormat="1" applyFont="1" applyFill="1" applyBorder="1" applyAlignment="1">
      <alignment/>
    </xf>
    <xf numFmtId="0" fontId="78" fillId="36" borderId="80" xfId="0" applyFont="1" applyFill="1" applyBorder="1" applyAlignment="1">
      <alignment horizontal="right" vertical="center"/>
    </xf>
    <xf numFmtId="20" fontId="100" fillId="0" borderId="54" xfId="0" applyNumberFormat="1" applyFont="1" applyBorder="1" applyAlignment="1">
      <alignment/>
    </xf>
    <xf numFmtId="20" fontId="100" fillId="2" borderId="81" xfId="0" applyNumberFormat="1" applyFont="1" applyFill="1" applyBorder="1" applyAlignment="1">
      <alignment/>
    </xf>
    <xf numFmtId="20" fontId="100" fillId="2" borderId="36" xfId="0" applyNumberFormat="1" applyFont="1" applyFill="1" applyBorder="1" applyAlignment="1">
      <alignment/>
    </xf>
    <xf numFmtId="20" fontId="100" fillId="2" borderId="0" xfId="0" applyNumberFormat="1" applyFont="1" applyFill="1" applyBorder="1" applyAlignment="1">
      <alignment/>
    </xf>
    <xf numFmtId="20" fontId="100" fillId="2" borderId="23" xfId="0" applyNumberFormat="1" applyFont="1" applyFill="1" applyBorder="1" applyAlignment="1">
      <alignment/>
    </xf>
    <xf numFmtId="20" fontId="100" fillId="0" borderId="36" xfId="0" applyNumberFormat="1" applyFont="1" applyBorder="1" applyAlignment="1">
      <alignment/>
    </xf>
    <xf numFmtId="20" fontId="100" fillId="0" borderId="23" xfId="0" applyNumberFormat="1" applyFont="1" applyBorder="1" applyAlignment="1">
      <alignment/>
    </xf>
    <xf numFmtId="20" fontId="100" fillId="2" borderId="14" xfId="0" applyNumberFormat="1" applyFont="1" applyFill="1" applyBorder="1" applyAlignment="1">
      <alignment/>
    </xf>
    <xf numFmtId="20" fontId="100" fillId="0" borderId="14" xfId="0" applyNumberFormat="1" applyFont="1" applyBorder="1" applyAlignment="1">
      <alignment/>
    </xf>
    <xf numFmtId="20" fontId="100" fillId="0" borderId="41" xfId="0" applyNumberFormat="1" applyFont="1" applyBorder="1" applyAlignment="1">
      <alignment/>
    </xf>
    <xf numFmtId="20" fontId="100" fillId="0" borderId="29" xfId="0" applyNumberFormat="1" applyFont="1" applyBorder="1" applyAlignment="1">
      <alignment/>
    </xf>
    <xf numFmtId="20" fontId="100" fillId="0" borderId="82" xfId="0" applyNumberFormat="1" applyFont="1" applyBorder="1" applyAlignment="1">
      <alignment/>
    </xf>
    <xf numFmtId="20" fontId="100" fillId="0" borderId="0" xfId="0" applyNumberFormat="1" applyFont="1" applyBorder="1" applyAlignment="1">
      <alignment/>
    </xf>
    <xf numFmtId="20" fontId="100" fillId="0" borderId="52" xfId="0" applyNumberFormat="1" applyFont="1" applyBorder="1" applyAlignment="1">
      <alignment/>
    </xf>
    <xf numFmtId="20" fontId="100" fillId="2" borderId="82" xfId="0" applyNumberFormat="1" applyFont="1" applyFill="1" applyBorder="1" applyAlignment="1">
      <alignment/>
    </xf>
    <xf numFmtId="20" fontId="100" fillId="2" borderId="25" xfId="0" applyNumberFormat="1" applyFont="1" applyFill="1" applyBorder="1" applyAlignment="1">
      <alignment/>
    </xf>
    <xf numFmtId="20" fontId="100" fillId="2" borderId="27" xfId="0" applyNumberFormat="1" applyFont="1" applyFill="1" applyBorder="1" applyAlignment="1">
      <alignment/>
    </xf>
    <xf numFmtId="20" fontId="100" fillId="0" borderId="25" xfId="0" applyNumberFormat="1" applyFont="1" applyBorder="1" applyAlignment="1">
      <alignment/>
    </xf>
    <xf numFmtId="20" fontId="100" fillId="0" borderId="22" xfId="0" applyNumberFormat="1" applyFont="1" applyBorder="1" applyAlignment="1">
      <alignment/>
    </xf>
    <xf numFmtId="20" fontId="100" fillId="0" borderId="27" xfId="0" applyNumberFormat="1" applyFont="1" applyBorder="1" applyAlignment="1">
      <alignment/>
    </xf>
    <xf numFmtId="20" fontId="100" fillId="2" borderId="52" xfId="0" applyNumberFormat="1" applyFont="1" applyFill="1" applyBorder="1" applyAlignment="1">
      <alignment/>
    </xf>
    <xf numFmtId="20" fontId="100" fillId="2" borderId="56" xfId="0" applyNumberFormat="1" applyFont="1" applyFill="1" applyBorder="1" applyAlignment="1">
      <alignment/>
    </xf>
    <xf numFmtId="20" fontId="100" fillId="2" borderId="83" xfId="0" applyNumberFormat="1" applyFont="1" applyFill="1" applyBorder="1" applyAlignment="1">
      <alignment/>
    </xf>
    <xf numFmtId="0" fontId="0" fillId="0" borderId="0" xfId="0" applyFont="1" applyAlignment="1">
      <alignment/>
    </xf>
    <xf numFmtId="0" fontId="0" fillId="0" borderId="0" xfId="0" applyFont="1" applyAlignment="1">
      <alignment wrapText="1"/>
    </xf>
    <xf numFmtId="0" fontId="96" fillId="0" borderId="0" xfId="0" applyFont="1" applyAlignment="1">
      <alignment horizontal="right" vertical="top"/>
    </xf>
    <xf numFmtId="0" fontId="12" fillId="0" borderId="0" xfId="0" applyFont="1" applyAlignment="1">
      <alignment/>
    </xf>
    <xf numFmtId="0" fontId="78" fillId="0" borderId="11" xfId="0" applyFont="1" applyBorder="1" applyAlignment="1">
      <alignment horizontal="center"/>
    </xf>
    <xf numFmtId="0" fontId="78" fillId="0" borderId="0" xfId="0" applyFont="1" applyAlignment="1">
      <alignment horizontal="center"/>
    </xf>
    <xf numFmtId="0" fontId="78"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center"/>
    </xf>
    <xf numFmtId="0" fontId="3" fillId="0" borderId="0" xfId="0" applyFont="1" applyAlignment="1">
      <alignment horizontal="left" wrapText="1"/>
    </xf>
    <xf numFmtId="0" fontId="101" fillId="0" borderId="0" xfId="0" applyFont="1" applyAlignment="1">
      <alignment horizontal="center"/>
    </xf>
    <xf numFmtId="0" fontId="2" fillId="0" borderId="0" xfId="0" applyFont="1" applyAlignment="1">
      <alignment horizontal="right"/>
    </xf>
    <xf numFmtId="168" fontId="4" fillId="0" borderId="0" xfId="0" applyNumberFormat="1" applyFont="1" applyAlignment="1">
      <alignment horizontal="right"/>
    </xf>
    <xf numFmtId="0" fontId="102" fillId="0" borderId="0" xfId="0" applyFont="1" applyAlignment="1">
      <alignment horizontal="center" vertical="center" textRotation="255"/>
    </xf>
    <xf numFmtId="0" fontId="2" fillId="0" borderId="0" xfId="0" applyFont="1" applyAlignment="1">
      <alignment horizontal="center"/>
    </xf>
    <xf numFmtId="1" fontId="101" fillId="0" borderId="0" xfId="0" applyNumberFormat="1" applyFont="1" applyAlignment="1">
      <alignment horizontal="center"/>
    </xf>
    <xf numFmtId="0" fontId="103" fillId="0" borderId="0" xfId="0" applyFont="1" applyAlignment="1">
      <alignment horizontal="center"/>
    </xf>
    <xf numFmtId="0" fontId="3" fillId="36" borderId="84" xfId="0" applyFont="1" applyFill="1" applyBorder="1" applyAlignment="1">
      <alignment horizontal="center"/>
    </xf>
    <xf numFmtId="0" fontId="3" fillId="36" borderId="74" xfId="0" applyFont="1" applyFill="1" applyBorder="1" applyAlignment="1">
      <alignment horizontal="center"/>
    </xf>
    <xf numFmtId="0" fontId="87" fillId="0" borderId="43" xfId="0" applyFont="1" applyBorder="1" applyAlignment="1">
      <alignment horizontal="center" vertical="center"/>
    </xf>
    <xf numFmtId="0" fontId="87" fillId="0" borderId="15" xfId="0" applyFont="1" applyBorder="1" applyAlignment="1">
      <alignment horizontal="center" vertical="center"/>
    </xf>
    <xf numFmtId="0" fontId="78" fillId="0" borderId="76" xfId="0" applyFont="1" applyBorder="1" applyAlignment="1">
      <alignment horizontal="center" vertical="center" wrapText="1"/>
    </xf>
    <xf numFmtId="0" fontId="78" fillId="0" borderId="62" xfId="0" applyFont="1" applyBorder="1" applyAlignment="1">
      <alignment horizontal="center" vertical="center" wrapText="1"/>
    </xf>
    <xf numFmtId="0" fontId="78" fillId="0" borderId="38" xfId="0" applyFont="1" applyBorder="1" applyAlignment="1">
      <alignment horizontal="center" vertical="center" wrapText="1"/>
    </xf>
    <xf numFmtId="0" fontId="78" fillId="0" borderId="77"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75"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74" xfId="0" applyFont="1" applyBorder="1" applyAlignment="1">
      <alignment horizontal="center" vertical="center" wrapText="1"/>
    </xf>
    <xf numFmtId="0" fontId="0" fillId="0" borderId="85" xfId="0" applyBorder="1" applyAlignment="1">
      <alignment horizontal="center" wrapText="1"/>
    </xf>
    <xf numFmtId="0" fontId="0" fillId="0" borderId="10" xfId="0" applyBorder="1" applyAlignment="1">
      <alignment horizontal="center" wrapText="1"/>
    </xf>
    <xf numFmtId="0" fontId="104" fillId="35" borderId="32" xfId="0" applyFont="1" applyFill="1" applyBorder="1" applyAlignment="1">
      <alignment horizontal="center" vertical="center"/>
    </xf>
    <xf numFmtId="0" fontId="104" fillId="35" borderId="30" xfId="0" applyFont="1" applyFill="1" applyBorder="1" applyAlignment="1">
      <alignment horizontal="center" vertical="center"/>
    </xf>
    <xf numFmtId="0" fontId="105" fillId="0" borderId="0" xfId="0" applyFont="1" applyBorder="1" applyAlignment="1">
      <alignment horizontal="center" vertical="center"/>
    </xf>
    <xf numFmtId="0" fontId="105" fillId="0" borderId="32" xfId="0" applyFont="1" applyBorder="1" applyAlignment="1">
      <alignment horizontal="center" vertical="center"/>
    </xf>
    <xf numFmtId="0" fontId="98" fillId="0" borderId="0" xfId="0" applyFont="1" applyAlignment="1">
      <alignment horizontal="left" wrapText="1"/>
    </xf>
    <xf numFmtId="0" fontId="98" fillId="0" borderId="0" xfId="0" applyFont="1" applyAlignment="1">
      <alignment horizontal="left" vertical="top" wrapText="1"/>
    </xf>
    <xf numFmtId="0" fontId="78" fillId="0" borderId="0" xfId="0" applyFont="1" applyAlignment="1">
      <alignment horizontal="center"/>
    </xf>
    <xf numFmtId="0" fontId="87" fillId="0" borderId="40" xfId="0" applyFont="1" applyBorder="1" applyAlignment="1">
      <alignment horizontal="center" vertical="center"/>
    </xf>
    <xf numFmtId="0" fontId="104" fillId="35" borderId="34" xfId="0" applyFont="1" applyFill="1" applyBorder="1" applyAlignment="1">
      <alignment horizontal="center" vertical="center"/>
    </xf>
    <xf numFmtId="0" fontId="104" fillId="35" borderId="86" xfId="0" applyFont="1" applyFill="1" applyBorder="1" applyAlignment="1">
      <alignment horizontal="center" vertical="center"/>
    </xf>
    <xf numFmtId="0" fontId="86" fillId="36" borderId="85" xfId="0" applyFont="1" applyFill="1" applyBorder="1" applyAlignment="1">
      <alignment horizontal="center" vertical="center"/>
    </xf>
    <xf numFmtId="0" fontId="86" fillId="36" borderId="87" xfId="0" applyFont="1" applyFill="1" applyBorder="1" applyAlignment="1">
      <alignment horizontal="center" vertical="center"/>
    </xf>
    <xf numFmtId="0" fontId="86" fillId="0" borderId="88" xfId="0" applyFont="1" applyBorder="1" applyAlignment="1">
      <alignment horizontal="center" vertical="center"/>
    </xf>
    <xf numFmtId="0" fontId="86" fillId="0" borderId="89" xfId="0" applyFont="1" applyBorder="1" applyAlignment="1">
      <alignment horizontal="center" vertical="center"/>
    </xf>
    <xf numFmtId="0" fontId="104" fillId="35" borderId="0" xfId="0" applyFont="1" applyFill="1" applyBorder="1" applyAlignment="1">
      <alignment horizontal="center" vertical="center"/>
    </xf>
    <xf numFmtId="0" fontId="86" fillId="0" borderId="87" xfId="0" applyFont="1" applyBorder="1" applyAlignment="1">
      <alignment horizontal="center" vertical="center"/>
    </xf>
    <xf numFmtId="0" fontId="86" fillId="36" borderId="50" xfId="0" applyFont="1" applyFill="1" applyBorder="1" applyAlignment="1">
      <alignment horizontal="center" vertical="center"/>
    </xf>
    <xf numFmtId="0" fontId="0" fillId="39" borderId="36" xfId="0" applyFont="1" applyFill="1" applyBorder="1" applyAlignment="1">
      <alignment horizontal="center" vertical="center"/>
    </xf>
    <xf numFmtId="0" fontId="0" fillId="39" borderId="23" xfId="0" applyFont="1" applyFill="1" applyBorder="1" applyAlignment="1">
      <alignment horizontal="center" vertical="center"/>
    </xf>
    <xf numFmtId="0" fontId="0" fillId="39" borderId="36" xfId="0" applyFill="1" applyBorder="1" applyAlignment="1">
      <alignment horizontal="center" vertical="center"/>
    </xf>
    <xf numFmtId="0" fontId="0" fillId="39" borderId="23" xfId="0" applyFill="1" applyBorder="1" applyAlignment="1">
      <alignment horizontal="center" vertical="center"/>
    </xf>
    <xf numFmtId="0" fontId="62" fillId="40" borderId="36" xfId="0" applyFont="1" applyFill="1" applyBorder="1" applyAlignment="1">
      <alignment horizontal="center" vertical="center"/>
    </xf>
    <xf numFmtId="0" fontId="62" fillId="40" borderId="23" xfId="0" applyFont="1" applyFill="1"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36" borderId="36" xfId="0" applyFill="1" applyBorder="1" applyAlignment="1">
      <alignment horizontal="center" vertical="center"/>
    </xf>
    <xf numFmtId="0" fontId="0" fillId="36" borderId="23" xfId="0" applyFill="1" applyBorder="1" applyAlignment="1">
      <alignment horizontal="center" vertical="center"/>
    </xf>
    <xf numFmtId="0" fontId="65" fillId="40" borderId="36" xfId="0" applyFont="1" applyFill="1" applyBorder="1" applyAlignment="1">
      <alignment horizontal="center" vertical="center"/>
    </xf>
    <xf numFmtId="0" fontId="65" fillId="40" borderId="23" xfId="0" applyFont="1" applyFill="1" applyBorder="1" applyAlignment="1">
      <alignment horizontal="center" vertical="center"/>
    </xf>
    <xf numFmtId="0" fontId="0" fillId="0" borderId="56" xfId="0" applyBorder="1" applyAlignment="1">
      <alignment horizontal="center" vertical="center"/>
    </xf>
    <xf numFmtId="0" fontId="0" fillId="0" borderId="27" xfId="0" applyBorder="1" applyAlignment="1">
      <alignment horizontal="center" vertical="center"/>
    </xf>
    <xf numFmtId="0" fontId="0" fillId="36" borderId="56" xfId="0" applyFill="1" applyBorder="1" applyAlignment="1">
      <alignment horizontal="center" vertical="center"/>
    </xf>
    <xf numFmtId="0" fontId="0" fillId="36" borderId="27" xfId="0" applyFill="1" applyBorder="1" applyAlignment="1">
      <alignment horizontal="center" vertical="center"/>
    </xf>
    <xf numFmtId="0" fontId="0" fillId="39" borderId="56" xfId="0" applyFont="1" applyFill="1" applyBorder="1" applyAlignment="1">
      <alignment horizontal="center" vertical="center"/>
    </xf>
    <xf numFmtId="0" fontId="0" fillId="39" borderId="27" xfId="0" applyFont="1" applyFill="1" applyBorder="1" applyAlignment="1">
      <alignment horizontal="center" vertical="center"/>
    </xf>
    <xf numFmtId="0" fontId="62" fillId="40" borderId="90" xfId="0" applyFont="1" applyFill="1" applyBorder="1" applyAlignment="1">
      <alignment horizontal="center" vertical="center"/>
    </xf>
    <xf numFmtId="0" fontId="62" fillId="40" borderId="91" xfId="0" applyFont="1" applyFill="1" applyBorder="1" applyAlignment="1">
      <alignment horizontal="center" vertical="center"/>
    </xf>
    <xf numFmtId="0" fontId="62" fillId="40" borderId="56" xfId="0" applyFont="1" applyFill="1" applyBorder="1" applyAlignment="1">
      <alignment horizontal="center" vertical="center"/>
    </xf>
    <xf numFmtId="0" fontId="62" fillId="40" borderId="92" xfId="0" applyFont="1" applyFill="1" applyBorder="1" applyAlignment="1">
      <alignment horizontal="center" vertical="center"/>
    </xf>
    <xf numFmtId="0" fontId="106" fillId="39" borderId="36" xfId="0" applyFont="1" applyFill="1" applyBorder="1" applyAlignment="1">
      <alignment horizontal="center" vertical="center"/>
    </xf>
    <xf numFmtId="0" fontId="106" fillId="39" borderId="23" xfId="0" applyFont="1" applyFill="1" applyBorder="1" applyAlignment="1">
      <alignment horizontal="center" vertical="center"/>
    </xf>
    <xf numFmtId="0" fontId="106" fillId="39" borderId="13" xfId="0" applyFont="1" applyFill="1" applyBorder="1" applyAlignment="1">
      <alignment horizontal="center" vertical="center"/>
    </xf>
    <xf numFmtId="0" fontId="106" fillId="39" borderId="11" xfId="0" applyFont="1" applyFill="1" applyBorder="1" applyAlignment="1">
      <alignment horizontal="center" vertical="center"/>
    </xf>
    <xf numFmtId="0" fontId="104" fillId="0" borderId="15" xfId="0" applyFont="1" applyBorder="1" applyAlignment="1">
      <alignment horizontal="center" vertical="center"/>
    </xf>
    <xf numFmtId="0" fontId="86" fillId="36" borderId="13" xfId="0" applyFont="1" applyFill="1" applyBorder="1" applyAlignment="1">
      <alignment horizontal="center" vertical="center"/>
    </xf>
    <xf numFmtId="0" fontId="86" fillId="36" borderId="12" xfId="0" applyFont="1" applyFill="1" applyBorder="1" applyAlignment="1">
      <alignment horizontal="center" vertical="center"/>
    </xf>
    <xf numFmtId="0" fontId="104" fillId="36" borderId="43" xfId="0" applyFont="1" applyFill="1" applyBorder="1" applyAlignment="1">
      <alignment horizontal="center" vertical="center"/>
    </xf>
    <xf numFmtId="0" fontId="104" fillId="36" borderId="15" xfId="0" applyFont="1" applyFill="1" applyBorder="1" applyAlignment="1">
      <alignment horizontal="center" vertical="center"/>
    </xf>
    <xf numFmtId="0" fontId="86" fillId="0" borderId="13" xfId="0" applyFont="1" applyBorder="1" applyAlignment="1">
      <alignment horizontal="center" vertical="center"/>
    </xf>
    <xf numFmtId="0" fontId="86" fillId="0" borderId="12" xfId="0" applyFont="1" applyBorder="1" applyAlignment="1">
      <alignment horizontal="center" vertical="center"/>
    </xf>
    <xf numFmtId="0" fontId="104" fillId="35" borderId="43" xfId="0" applyFont="1" applyFill="1" applyBorder="1" applyAlignment="1">
      <alignment horizontal="center" vertical="center"/>
    </xf>
    <xf numFmtId="0" fontId="104" fillId="35" borderId="44" xfId="0" applyFont="1" applyFill="1" applyBorder="1" applyAlignment="1">
      <alignment horizontal="center" vertical="center"/>
    </xf>
    <xf numFmtId="0" fontId="104" fillId="35" borderId="39" xfId="0" applyFont="1" applyFill="1" applyBorder="1" applyAlignment="1">
      <alignment horizontal="center" vertical="center"/>
    </xf>
    <xf numFmtId="0" fontId="104" fillId="35" borderId="58" xfId="0" applyFont="1" applyFill="1" applyBorder="1" applyAlignment="1">
      <alignment horizontal="center" vertical="center"/>
    </xf>
    <xf numFmtId="0" fontId="0" fillId="39" borderId="56" xfId="0" applyFill="1" applyBorder="1" applyAlignment="1">
      <alignment horizontal="center" vertical="center"/>
    </xf>
    <xf numFmtId="0" fontId="0" fillId="39" borderId="27" xfId="0" applyFill="1" applyBorder="1" applyAlignment="1">
      <alignment horizontal="center" vertical="center"/>
    </xf>
    <xf numFmtId="0" fontId="78" fillId="36" borderId="13" xfId="0" applyFont="1" applyFill="1" applyBorder="1" applyAlignment="1">
      <alignment horizontal="center" vertical="center"/>
    </xf>
    <xf numFmtId="0" fontId="78" fillId="36" borderId="12" xfId="0" applyFont="1" applyFill="1" applyBorder="1" applyAlignment="1">
      <alignment horizontal="center" vertical="center"/>
    </xf>
    <xf numFmtId="0" fontId="78" fillId="35" borderId="13" xfId="0" applyFont="1" applyFill="1" applyBorder="1" applyAlignment="1">
      <alignment horizontal="center" vertical="center"/>
    </xf>
    <xf numFmtId="0" fontId="78" fillId="35" borderId="12" xfId="0" applyFont="1" applyFill="1" applyBorder="1" applyAlignment="1">
      <alignment horizontal="center" vertical="center"/>
    </xf>
    <xf numFmtId="0" fontId="107" fillId="36" borderId="13" xfId="0" applyFont="1" applyFill="1" applyBorder="1" applyAlignment="1">
      <alignment horizontal="center" vertical="center"/>
    </xf>
    <xf numFmtId="0" fontId="107" fillId="36" borderId="12" xfId="0" applyFont="1" applyFill="1" applyBorder="1" applyAlignment="1">
      <alignment horizontal="center" vertical="center"/>
    </xf>
    <xf numFmtId="0" fontId="104" fillId="36" borderId="13" xfId="0" applyFont="1" applyFill="1" applyBorder="1" applyAlignment="1">
      <alignment horizontal="center" vertical="center"/>
    </xf>
    <xf numFmtId="0" fontId="104" fillId="36" borderId="12" xfId="0" applyFont="1" applyFill="1" applyBorder="1" applyAlignment="1">
      <alignment horizontal="center" vertical="center"/>
    </xf>
    <xf numFmtId="0" fontId="0" fillId="39" borderId="93" xfId="0" applyFont="1" applyFill="1" applyBorder="1" applyAlignment="1">
      <alignment horizontal="center" vertical="center"/>
    </xf>
    <xf numFmtId="0" fontId="107" fillId="0" borderId="13" xfId="0" applyFont="1" applyBorder="1" applyAlignment="1">
      <alignment horizontal="center" vertical="center"/>
    </xf>
    <xf numFmtId="0" fontId="107" fillId="0" borderId="12" xfId="0" applyFont="1" applyBorder="1" applyAlignment="1">
      <alignment horizontal="center" vertical="center"/>
    </xf>
    <xf numFmtId="0" fontId="78" fillId="0" borderId="43" xfId="0" applyFont="1" applyBorder="1" applyAlignment="1">
      <alignment horizontal="center"/>
    </xf>
    <xf numFmtId="0" fontId="78" fillId="0" borderId="15" xfId="0" applyFont="1" applyBorder="1" applyAlignment="1">
      <alignment horizontal="center"/>
    </xf>
    <xf numFmtId="0" fontId="104" fillId="35" borderId="13" xfId="0" applyFont="1" applyFill="1" applyBorder="1" applyAlignment="1">
      <alignment horizontal="center" vertical="center"/>
    </xf>
    <xf numFmtId="0" fontId="104" fillId="35" borderId="12" xfId="0" applyFont="1" applyFill="1" applyBorder="1" applyAlignment="1">
      <alignment horizontal="center" vertical="center"/>
    </xf>
    <xf numFmtId="0" fontId="78" fillId="0" borderId="44" xfId="0" applyFont="1" applyBorder="1" applyAlignment="1">
      <alignment horizontal="center"/>
    </xf>
    <xf numFmtId="0" fontId="78" fillId="36" borderId="0" xfId="0" applyFont="1" applyFill="1" applyBorder="1" applyAlignment="1">
      <alignment horizontal="center" vertical="center"/>
    </xf>
    <xf numFmtId="0" fontId="104" fillId="36" borderId="0" xfId="0" applyFont="1" applyFill="1" applyBorder="1" applyAlignment="1">
      <alignment horizontal="center" vertical="center"/>
    </xf>
    <xf numFmtId="0" fontId="107" fillId="36" borderId="0" xfId="0" applyFont="1" applyFill="1" applyBorder="1" applyAlignment="1">
      <alignment horizontal="center" vertical="center"/>
    </xf>
    <xf numFmtId="0" fontId="0" fillId="36" borderId="25" xfId="0" applyFill="1" applyBorder="1" applyAlignment="1">
      <alignment horizontal="center" vertical="center"/>
    </xf>
    <xf numFmtId="0" fontId="0" fillId="36" borderId="14" xfId="0" applyFill="1" applyBorder="1" applyAlignment="1">
      <alignment horizontal="center" vertical="center"/>
    </xf>
    <xf numFmtId="0" fontId="103" fillId="0" borderId="0" xfId="0" applyFont="1" applyAlignment="1">
      <alignment horizontal="center" vertical="center"/>
    </xf>
    <xf numFmtId="0" fontId="78" fillId="0" borderId="94" xfId="0" applyFont="1" applyBorder="1" applyAlignment="1">
      <alignment horizontal="center"/>
    </xf>
    <xf numFmtId="0" fontId="78" fillId="0" borderId="95" xfId="0" applyFont="1" applyBorder="1" applyAlignment="1">
      <alignment horizontal="center"/>
    </xf>
    <xf numFmtId="0" fontId="78" fillId="0" borderId="11" xfId="0" applyFont="1" applyBorder="1" applyAlignment="1">
      <alignment horizontal="center"/>
    </xf>
    <xf numFmtId="0" fontId="90" fillId="0" borderId="96" xfId="0" applyFont="1" applyBorder="1" applyAlignment="1">
      <alignment horizontal="center" vertical="center" textRotation="255" wrapText="1"/>
    </xf>
    <xf numFmtId="0" fontId="90" fillId="0" borderId="10" xfId="0" applyFont="1" applyBorder="1" applyAlignment="1">
      <alignment horizontal="center" vertical="center" textRotation="255" wrapText="1"/>
    </xf>
    <xf numFmtId="0" fontId="90" fillId="0" borderId="97" xfId="0" applyFont="1" applyBorder="1" applyAlignment="1">
      <alignment horizontal="center" vertical="center" textRotation="255" wrapText="1"/>
    </xf>
    <xf numFmtId="0" fontId="0" fillId="37" borderId="25" xfId="0" applyFill="1" applyBorder="1" applyAlignment="1">
      <alignment horizontal="center" vertical="center"/>
    </xf>
    <xf numFmtId="0" fontId="0" fillId="37" borderId="23" xfId="0" applyFill="1" applyBorder="1" applyAlignment="1">
      <alignment horizontal="center" vertical="center"/>
    </xf>
    <xf numFmtId="0" fontId="0" fillId="39" borderId="25" xfId="0" applyFill="1" applyBorder="1" applyAlignment="1">
      <alignment horizontal="center" vertical="center"/>
    </xf>
    <xf numFmtId="0" fontId="104" fillId="38" borderId="15" xfId="0" applyFont="1" applyFill="1" applyBorder="1" applyAlignment="1">
      <alignment horizontal="center" vertical="center"/>
    </xf>
    <xf numFmtId="0" fontId="0" fillId="37" borderId="14" xfId="0" applyFill="1" applyBorder="1" applyAlignment="1">
      <alignment horizontal="center" vertical="center"/>
    </xf>
    <xf numFmtId="0" fontId="0" fillId="37" borderId="27" xfId="0" applyFill="1" applyBorder="1" applyAlignment="1">
      <alignment horizontal="center" vertical="center"/>
    </xf>
    <xf numFmtId="0" fontId="0" fillId="39" borderId="25" xfId="0" applyFont="1" applyFill="1" applyBorder="1" applyAlignment="1">
      <alignment horizontal="center" vertical="center"/>
    </xf>
    <xf numFmtId="0" fontId="0" fillId="16" borderId="25" xfId="0" applyFont="1" applyFill="1" applyBorder="1" applyAlignment="1">
      <alignment horizontal="center" vertical="center"/>
    </xf>
    <xf numFmtId="0" fontId="0" fillId="16" borderId="23" xfId="0" applyFont="1" applyFill="1" applyBorder="1" applyAlignment="1">
      <alignment horizontal="center" vertical="center"/>
    </xf>
    <xf numFmtId="0" fontId="0" fillId="16" borderId="98" xfId="0" applyFont="1" applyFill="1" applyBorder="1" applyAlignment="1">
      <alignment horizontal="center" vertical="center"/>
    </xf>
    <xf numFmtId="0" fontId="0" fillId="16" borderId="99" xfId="0" applyFont="1" applyFill="1" applyBorder="1" applyAlignment="1">
      <alignment horizontal="center" vertical="center"/>
    </xf>
    <xf numFmtId="0" fontId="106" fillId="37" borderId="0" xfId="0" applyFont="1" applyFill="1" applyBorder="1" applyAlignment="1">
      <alignment horizontal="center" vertical="center"/>
    </xf>
    <xf numFmtId="0" fontId="106" fillId="37" borderId="12" xfId="0" applyFont="1" applyFill="1" applyBorder="1" applyAlignment="1">
      <alignment horizontal="center" vertical="center"/>
    </xf>
    <xf numFmtId="0" fontId="78" fillId="37" borderId="100" xfId="0" applyFont="1" applyFill="1" applyBorder="1" applyAlignment="1">
      <alignment horizontal="center" vertical="center"/>
    </xf>
    <xf numFmtId="0" fontId="78" fillId="37" borderId="12" xfId="0" applyFont="1" applyFill="1" applyBorder="1" applyAlignment="1">
      <alignment horizontal="center" vertical="center"/>
    </xf>
    <xf numFmtId="0" fontId="78" fillId="37" borderId="0" xfId="0" applyFont="1" applyFill="1" applyBorder="1" applyAlignment="1">
      <alignment horizontal="center" vertical="center"/>
    </xf>
    <xf numFmtId="0" fontId="86" fillId="37" borderId="13" xfId="0" applyFont="1" applyFill="1" applyBorder="1" applyAlignment="1">
      <alignment horizontal="center" vertical="center"/>
    </xf>
    <xf numFmtId="0" fontId="86" fillId="37" borderId="12" xfId="0" applyFont="1" applyFill="1" applyBorder="1" applyAlignment="1">
      <alignment horizontal="center" vertical="center"/>
    </xf>
    <xf numFmtId="0" fontId="86" fillId="37" borderId="0" xfId="0" applyFont="1" applyFill="1" applyBorder="1" applyAlignment="1">
      <alignment horizontal="center" vertical="center"/>
    </xf>
    <xf numFmtId="0" fontId="104" fillId="37" borderId="0" xfId="0" applyFont="1" applyFill="1" applyBorder="1" applyAlignment="1">
      <alignment horizontal="center" vertical="center"/>
    </xf>
    <xf numFmtId="0" fontId="104" fillId="37" borderId="12" xfId="0" applyFont="1" applyFill="1" applyBorder="1" applyAlignment="1">
      <alignment horizontal="center" vertical="center"/>
    </xf>
    <xf numFmtId="0" fontId="86" fillId="16" borderId="50" xfId="0" applyFont="1" applyFill="1" applyBorder="1" applyAlignment="1">
      <alignment horizontal="center" vertical="center"/>
    </xf>
    <xf numFmtId="0" fontId="86" fillId="16" borderId="87" xfId="0" applyFont="1" applyFill="1" applyBorder="1" applyAlignment="1">
      <alignment horizontal="center" vertical="center"/>
    </xf>
    <xf numFmtId="0" fontId="78" fillId="35" borderId="11" xfId="0" applyFont="1" applyFill="1" applyBorder="1" applyAlignment="1">
      <alignment horizontal="center" vertical="center"/>
    </xf>
    <xf numFmtId="0" fontId="86" fillId="0" borderId="11" xfId="0" applyFont="1" applyBorder="1" applyAlignment="1">
      <alignment horizontal="center" vertical="center"/>
    </xf>
    <xf numFmtId="0" fontId="0" fillId="0" borderId="43" xfId="0" applyBorder="1" applyAlignment="1">
      <alignment horizontal="center"/>
    </xf>
    <xf numFmtId="0" fontId="0" fillId="0" borderId="15" xfId="0" applyBorder="1" applyAlignment="1">
      <alignment horizontal="center"/>
    </xf>
    <xf numFmtId="0" fontId="104" fillId="37" borderId="13" xfId="0" applyFont="1" applyFill="1" applyBorder="1" applyAlignment="1">
      <alignment horizontal="center" vertical="center"/>
    </xf>
    <xf numFmtId="0" fontId="86" fillId="16" borderId="85" xfId="0" applyFont="1" applyFill="1" applyBorder="1" applyAlignment="1">
      <alignment horizontal="center" vertical="center"/>
    </xf>
    <xf numFmtId="0" fontId="104" fillId="35" borderId="11" xfId="0" applyFont="1" applyFill="1" applyBorder="1" applyAlignment="1">
      <alignment horizontal="center" vertical="center"/>
    </xf>
    <xf numFmtId="0" fontId="78" fillId="37" borderId="13" xfId="0" applyFont="1" applyFill="1" applyBorder="1" applyAlignment="1">
      <alignment horizontal="center" vertical="center"/>
    </xf>
    <xf numFmtId="0" fontId="0" fillId="39" borderId="71" xfId="0" applyFill="1" applyBorder="1" applyAlignment="1">
      <alignment horizontal="center" vertical="center"/>
    </xf>
    <xf numFmtId="0" fontId="62" fillId="40" borderId="101" xfId="0" applyFont="1" applyFill="1" applyBorder="1" applyAlignment="1">
      <alignment horizontal="center" vertical="center"/>
    </xf>
    <xf numFmtId="0" fontId="62" fillId="40" borderId="99" xfId="0" applyFont="1" applyFill="1" applyBorder="1" applyAlignment="1">
      <alignment horizontal="center" vertical="center"/>
    </xf>
    <xf numFmtId="0" fontId="86" fillId="0" borderId="41" xfId="0" applyFont="1" applyBorder="1" applyAlignment="1">
      <alignment horizontal="center" vertical="center"/>
    </xf>
    <xf numFmtId="0" fontId="86" fillId="0" borderId="24" xfId="0" applyFont="1" applyBorder="1" applyAlignment="1">
      <alignment horizontal="center" vertical="center"/>
    </xf>
    <xf numFmtId="0" fontId="104" fillId="37" borderId="43" xfId="0" applyFont="1" applyFill="1" applyBorder="1" applyAlignment="1">
      <alignment horizontal="center" vertical="center"/>
    </xf>
    <xf numFmtId="0" fontId="104" fillId="37" borderId="15" xfId="0" applyFont="1" applyFill="1" applyBorder="1" applyAlignment="1">
      <alignment horizontal="center" vertical="center"/>
    </xf>
    <xf numFmtId="0" fontId="62" fillId="40" borderId="13" xfId="0" applyFont="1" applyFill="1" applyBorder="1" applyAlignment="1">
      <alignment horizontal="center" vertical="center"/>
    </xf>
    <xf numFmtId="0" fontId="62" fillId="40" borderId="16" xfId="0" applyFont="1" applyFill="1" applyBorder="1" applyAlignment="1">
      <alignment horizontal="center" vertical="center"/>
    </xf>
    <xf numFmtId="0" fontId="62" fillId="40" borderId="102" xfId="0" applyFont="1" applyFill="1" applyBorder="1" applyAlignment="1">
      <alignment horizontal="center" vertical="center"/>
    </xf>
    <xf numFmtId="0" fontId="62" fillId="40" borderId="103" xfId="0" applyFont="1" applyFill="1" applyBorder="1" applyAlignment="1">
      <alignment horizontal="center" vertical="center"/>
    </xf>
    <xf numFmtId="0" fontId="104" fillId="38" borderId="30" xfId="0" applyFont="1" applyFill="1" applyBorder="1" applyAlignment="1">
      <alignment horizontal="center" vertical="center"/>
    </xf>
    <xf numFmtId="0" fontId="104" fillId="38" borderId="34" xfId="0" applyFont="1" applyFill="1" applyBorder="1" applyAlignment="1">
      <alignment horizontal="center" vertical="center"/>
    </xf>
    <xf numFmtId="0" fontId="104" fillId="38" borderId="32" xfId="0" applyFont="1" applyFill="1" applyBorder="1" applyAlignment="1">
      <alignment horizontal="center" vertical="center"/>
    </xf>
    <xf numFmtId="0" fontId="104" fillId="38" borderId="86" xfId="0" applyFont="1" applyFill="1" applyBorder="1" applyAlignment="1">
      <alignment horizontal="center" vertical="center"/>
    </xf>
    <xf numFmtId="0" fontId="104" fillId="38" borderId="0" xfId="0" applyFont="1" applyFill="1" applyBorder="1" applyAlignment="1">
      <alignment horizontal="center" vertical="center"/>
    </xf>
    <xf numFmtId="0" fontId="0" fillId="38" borderId="85" xfId="0" applyFill="1" applyBorder="1" applyAlignment="1">
      <alignment horizontal="center" wrapText="1"/>
    </xf>
    <xf numFmtId="0" fontId="0" fillId="38" borderId="10" xfId="0" applyFill="1" applyBorder="1" applyAlignment="1">
      <alignment horizontal="center" wrapText="1"/>
    </xf>
    <xf numFmtId="0" fontId="105" fillId="38" borderId="0" xfId="0" applyFont="1" applyFill="1" applyBorder="1" applyAlignment="1">
      <alignment horizontal="center" vertical="center"/>
    </xf>
    <xf numFmtId="0" fontId="105" fillId="38" borderId="32" xfId="0" applyFont="1" applyFill="1" applyBorder="1" applyAlignment="1">
      <alignment horizontal="center" vertical="center"/>
    </xf>
    <xf numFmtId="0" fontId="3" fillId="37" borderId="84" xfId="0" applyFont="1" applyFill="1" applyBorder="1" applyAlignment="1">
      <alignment horizontal="center"/>
    </xf>
    <xf numFmtId="0" fontId="3" fillId="37" borderId="74" xfId="0" applyFont="1" applyFill="1" applyBorder="1" applyAlignment="1">
      <alignment horizontal="center"/>
    </xf>
    <xf numFmtId="0" fontId="91" fillId="38" borderId="34" xfId="0" applyFont="1" applyFill="1" applyBorder="1" applyAlignment="1">
      <alignment horizontal="center" vertical="center"/>
    </xf>
    <xf numFmtId="0" fontId="91" fillId="38" borderId="35" xfId="0" applyFont="1" applyFill="1" applyBorder="1" applyAlignment="1">
      <alignment horizontal="center" vertical="center"/>
    </xf>
    <xf numFmtId="2" fontId="89" fillId="0" borderId="43" xfId="0" applyNumberFormat="1" applyFont="1" applyBorder="1" applyAlignment="1">
      <alignment horizontal="center" vertical="center"/>
    </xf>
    <xf numFmtId="2" fontId="89" fillId="0" borderId="15" xfId="0" applyNumberFormat="1" applyFont="1" applyBorder="1" applyAlignment="1">
      <alignment horizontal="center" vertical="center"/>
    </xf>
    <xf numFmtId="0" fontId="87" fillId="16" borderId="43" xfId="0" applyFont="1" applyFill="1" applyBorder="1" applyAlignment="1">
      <alignment horizontal="center" vertical="center"/>
    </xf>
    <xf numFmtId="0" fontId="87" fillId="16" borderId="15" xfId="0" applyFont="1" applyFill="1" applyBorder="1" applyAlignment="1">
      <alignment horizontal="center" vertical="center"/>
    </xf>
    <xf numFmtId="0" fontId="3" fillId="16" borderId="84" xfId="0" applyFont="1" applyFill="1" applyBorder="1" applyAlignment="1">
      <alignment horizontal="center"/>
    </xf>
    <xf numFmtId="0" fontId="3" fillId="16" borderId="74" xfId="0" applyFont="1" applyFill="1" applyBorder="1" applyAlignment="1">
      <alignment horizontal="center"/>
    </xf>
    <xf numFmtId="0" fontId="78" fillId="38" borderId="0" xfId="0" applyFont="1" applyFill="1" applyAlignment="1">
      <alignment horizontal="center"/>
    </xf>
    <xf numFmtId="0" fontId="98" fillId="38" borderId="0" xfId="0" applyFont="1" applyFill="1" applyAlignment="1">
      <alignment horizontal="left" wrapText="1"/>
    </xf>
    <xf numFmtId="0" fontId="98" fillId="38" borderId="0" xfId="0" applyFont="1" applyFill="1" applyAlignment="1">
      <alignment horizontal="left" vertical="top" wrapText="1"/>
    </xf>
    <xf numFmtId="0" fontId="78" fillId="38" borderId="0" xfId="0" applyFont="1" applyFill="1" applyBorder="1" applyAlignment="1">
      <alignment horizontal="center"/>
    </xf>
    <xf numFmtId="0" fontId="78" fillId="38" borderId="11" xfId="0" applyFont="1" applyFill="1" applyBorder="1" applyAlignment="1">
      <alignment horizontal="center"/>
    </xf>
    <xf numFmtId="2" fontId="89" fillId="16" borderId="43" xfId="0" applyNumberFormat="1" applyFont="1" applyFill="1" applyBorder="1" applyAlignment="1">
      <alignment horizontal="center" vertical="center"/>
    </xf>
    <xf numFmtId="2" fontId="89" fillId="16" borderId="15" xfId="0" applyNumberFormat="1" applyFont="1" applyFill="1" applyBorder="1" applyAlignment="1">
      <alignment horizontal="center" vertical="center"/>
    </xf>
    <xf numFmtId="2" fontId="89" fillId="16" borderId="78" xfId="0" applyNumberFormat="1" applyFont="1" applyFill="1" applyBorder="1" applyAlignment="1">
      <alignment horizontal="center" vertical="center"/>
    </xf>
    <xf numFmtId="0" fontId="91" fillId="38" borderId="30" xfId="0" applyFont="1" applyFill="1" applyBorder="1" applyAlignment="1">
      <alignment horizontal="center" vertical="center"/>
    </xf>
    <xf numFmtId="0" fontId="91" fillId="38" borderId="31" xfId="0" applyFont="1" applyFill="1" applyBorder="1" applyAlignment="1">
      <alignment horizontal="center" vertical="center"/>
    </xf>
    <xf numFmtId="0" fontId="103" fillId="38" borderId="0" xfId="0" applyFont="1" applyFill="1" applyAlignment="1">
      <alignment horizontal="center"/>
    </xf>
    <xf numFmtId="0" fontId="78" fillId="35" borderId="76" xfId="0" applyFont="1" applyFill="1" applyBorder="1" applyAlignment="1">
      <alignment horizontal="center" vertical="center" wrapText="1"/>
    </xf>
    <xf numFmtId="0" fontId="78" fillId="35" borderId="62" xfId="0" applyFont="1" applyFill="1" applyBorder="1" applyAlignment="1">
      <alignment horizontal="center" vertical="center" wrapText="1"/>
    </xf>
    <xf numFmtId="0" fontId="78" fillId="35" borderId="38" xfId="0" applyFont="1" applyFill="1" applyBorder="1" applyAlignment="1">
      <alignment horizontal="center" vertical="center" wrapText="1"/>
    </xf>
    <xf numFmtId="0" fontId="78" fillId="35" borderId="77" xfId="0" applyFont="1" applyFill="1" applyBorder="1" applyAlignment="1">
      <alignment horizontal="center" vertical="center" wrapText="1"/>
    </xf>
    <xf numFmtId="0" fontId="78" fillId="35" borderId="0" xfId="0" applyFont="1" applyFill="1" applyBorder="1" applyAlignment="1">
      <alignment horizontal="center" vertical="center" wrapText="1"/>
    </xf>
    <xf numFmtId="0" fontId="78" fillId="35" borderId="10" xfId="0" applyFont="1" applyFill="1" applyBorder="1" applyAlignment="1">
      <alignment horizontal="center" vertical="center" wrapText="1"/>
    </xf>
    <xf numFmtId="0" fontId="78" fillId="35" borderId="75" xfId="0" applyFont="1" applyFill="1" applyBorder="1" applyAlignment="1">
      <alignment horizontal="center" vertical="center" wrapText="1"/>
    </xf>
    <xf numFmtId="0" fontId="78" fillId="35" borderId="11" xfId="0" applyFont="1" applyFill="1" applyBorder="1" applyAlignment="1">
      <alignment horizontal="center" vertical="center" wrapText="1"/>
    </xf>
    <xf numFmtId="0" fontId="78" fillId="35" borderId="74" xfId="0" applyFont="1" applyFill="1" applyBorder="1" applyAlignment="1">
      <alignment horizontal="center" vertical="center" wrapText="1"/>
    </xf>
    <xf numFmtId="0" fontId="103" fillId="38" borderId="0" xfId="0" applyFont="1" applyFill="1" applyAlignment="1">
      <alignment horizontal="center" vertical="center"/>
    </xf>
    <xf numFmtId="0" fontId="65" fillId="40" borderId="0" xfId="0" applyFont="1" applyFill="1" applyAlignment="1">
      <alignment horizontal="center" vertical="center"/>
    </xf>
    <xf numFmtId="0" fontId="108" fillId="40" borderId="0" xfId="0" applyFont="1" applyFill="1" applyAlignment="1">
      <alignment horizontal="center" vertical="center" wrapText="1"/>
    </xf>
    <xf numFmtId="0" fontId="65" fillId="40" borderId="0" xfId="0" applyFont="1" applyFill="1" applyAlignment="1">
      <alignment horizontal="center" vertical="center" wrapText="1"/>
    </xf>
    <xf numFmtId="0" fontId="109" fillId="40" borderId="0" xfId="0" applyFont="1" applyFill="1" applyAlignment="1">
      <alignment horizontal="center" vertical="center" wrapText="1"/>
    </xf>
    <xf numFmtId="0" fontId="0" fillId="10" borderId="20" xfId="0" applyFill="1" applyBorder="1" applyAlignment="1">
      <alignment horizontal="center" vertical="center"/>
    </xf>
    <xf numFmtId="0" fontId="0" fillId="10" borderId="23" xfId="0" applyFill="1" applyBorder="1" applyAlignment="1">
      <alignment horizontal="center" vertical="center"/>
    </xf>
    <xf numFmtId="0" fontId="104" fillId="35" borderId="15" xfId="0" applyFont="1" applyFill="1" applyBorder="1" applyAlignment="1">
      <alignment horizontal="center" vertical="center"/>
    </xf>
    <xf numFmtId="0" fontId="0" fillId="10" borderId="104" xfId="0" applyFont="1" applyFill="1" applyBorder="1" applyAlignment="1">
      <alignment horizontal="center" vertical="center"/>
    </xf>
    <xf numFmtId="0" fontId="0" fillId="10" borderId="99"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2" xfId="0" applyFont="1" applyFill="1" applyBorder="1" applyAlignment="1">
      <alignment horizontal="center" vertical="center"/>
    </xf>
    <xf numFmtId="0" fontId="86" fillId="37" borderId="50" xfId="0" applyFont="1" applyFill="1" applyBorder="1" applyAlignment="1">
      <alignment horizontal="center" vertical="center"/>
    </xf>
    <xf numFmtId="0" fontId="86" fillId="37" borderId="87" xfId="0" applyFont="1" applyFill="1" applyBorder="1" applyAlignment="1">
      <alignment horizontal="center" vertical="center"/>
    </xf>
    <xf numFmtId="0" fontId="90" fillId="35" borderId="96" xfId="0" applyFont="1" applyFill="1" applyBorder="1" applyAlignment="1">
      <alignment horizontal="center" vertical="center" textRotation="255" wrapText="1"/>
    </xf>
    <xf numFmtId="0" fontId="90" fillId="35" borderId="10" xfId="0" applyFont="1" applyFill="1" applyBorder="1" applyAlignment="1">
      <alignment horizontal="center" vertical="center" textRotation="255" wrapText="1"/>
    </xf>
    <xf numFmtId="0" fontId="90" fillId="35" borderId="97" xfId="0" applyFont="1" applyFill="1" applyBorder="1" applyAlignment="1">
      <alignment horizontal="center" vertical="center" textRotation="255" wrapText="1"/>
    </xf>
    <xf numFmtId="0" fontId="0" fillId="38" borderId="56" xfId="0" applyFill="1" applyBorder="1" applyAlignment="1">
      <alignment horizontal="center" vertical="center"/>
    </xf>
    <xf numFmtId="0" fontId="0" fillId="38" borderId="27" xfId="0" applyFill="1" applyBorder="1" applyAlignment="1">
      <alignment horizontal="center" vertical="center"/>
    </xf>
    <xf numFmtId="0" fontId="0" fillId="38" borderId="36" xfId="0" applyFill="1" applyBorder="1" applyAlignment="1">
      <alignment horizontal="center" vertical="center"/>
    </xf>
    <xf numFmtId="0" fontId="0" fillId="38" borderId="23" xfId="0" applyFill="1" applyBorder="1" applyAlignment="1">
      <alignment horizontal="center" vertical="center"/>
    </xf>
    <xf numFmtId="0" fontId="0" fillId="10" borderId="36" xfId="0" applyFill="1" applyBorder="1" applyAlignment="1">
      <alignment horizontal="center" vertical="center"/>
    </xf>
    <xf numFmtId="0" fontId="0" fillId="10" borderId="25" xfId="0" applyFill="1" applyBorder="1" applyAlignment="1">
      <alignment horizontal="center" vertical="center"/>
    </xf>
    <xf numFmtId="0" fontId="0" fillId="10" borderId="101" xfId="0" applyFont="1" applyFill="1" applyBorder="1" applyAlignment="1">
      <alignment horizontal="center" vertical="center"/>
    </xf>
    <xf numFmtId="0" fontId="0" fillId="10" borderId="98" xfId="0" applyFont="1" applyFill="1" applyBorder="1" applyAlignment="1">
      <alignment horizontal="center" vertical="center"/>
    </xf>
    <xf numFmtId="0" fontId="0" fillId="38" borderId="64" xfId="0" applyFont="1" applyFill="1" applyBorder="1" applyAlignment="1">
      <alignment horizontal="center" vertical="center"/>
    </xf>
    <xf numFmtId="0" fontId="0" fillId="38" borderId="66"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12" xfId="0" applyFont="1" applyFill="1" applyBorder="1" applyAlignment="1">
      <alignment horizontal="center" vertical="center"/>
    </xf>
    <xf numFmtId="0" fontId="78" fillId="38" borderId="13" xfId="0" applyFont="1" applyFill="1" applyBorder="1" applyAlignment="1">
      <alignment horizontal="center" vertical="center"/>
    </xf>
    <xf numFmtId="0" fontId="78" fillId="38" borderId="11" xfId="0" applyFont="1" applyFill="1" applyBorder="1" applyAlignment="1">
      <alignment horizontal="center" vertical="center"/>
    </xf>
    <xf numFmtId="0" fontId="86" fillId="38" borderId="13" xfId="0" applyFont="1" applyFill="1" applyBorder="1" applyAlignment="1">
      <alignment horizontal="center" vertical="center"/>
    </xf>
    <xf numFmtId="0" fontId="86" fillId="38" borderId="12" xfId="0" applyFont="1" applyFill="1" applyBorder="1" applyAlignment="1">
      <alignment horizontal="center" vertical="center"/>
    </xf>
    <xf numFmtId="0" fontId="86" fillId="38" borderId="11" xfId="0" applyFont="1" applyFill="1" applyBorder="1" applyAlignment="1">
      <alignment horizontal="center" vertical="center"/>
    </xf>
    <xf numFmtId="0" fontId="104" fillId="38" borderId="13" xfId="0" applyFont="1" applyFill="1" applyBorder="1" applyAlignment="1">
      <alignment horizontal="center" vertical="center"/>
    </xf>
    <xf numFmtId="0" fontId="104" fillId="38" borderId="12" xfId="0" applyFont="1" applyFill="1" applyBorder="1" applyAlignment="1">
      <alignment horizontal="center" vertical="center"/>
    </xf>
    <xf numFmtId="0" fontId="0" fillId="38" borderId="43" xfId="0" applyFill="1" applyBorder="1" applyAlignment="1">
      <alignment horizontal="center"/>
    </xf>
    <xf numFmtId="0" fontId="0" fillId="38" borderId="15" xfId="0" applyFill="1" applyBorder="1" applyAlignment="1">
      <alignment horizontal="center"/>
    </xf>
    <xf numFmtId="0" fontId="86" fillId="38" borderId="88" xfId="0" applyFont="1" applyFill="1" applyBorder="1" applyAlignment="1">
      <alignment horizontal="center" vertical="center"/>
    </xf>
    <xf numFmtId="0" fontId="86" fillId="38" borderId="84" xfId="0" applyFont="1" applyFill="1" applyBorder="1" applyAlignment="1">
      <alignment horizontal="center" vertical="center"/>
    </xf>
    <xf numFmtId="0" fontId="0" fillId="10" borderId="71" xfId="0" applyFill="1" applyBorder="1" applyAlignment="1">
      <alignment horizontal="center" vertical="center"/>
    </xf>
    <xf numFmtId="0" fontId="0" fillId="10" borderId="105" xfId="0" applyFont="1" applyFill="1" applyBorder="1" applyAlignment="1">
      <alignment horizontal="center" vertical="center"/>
    </xf>
    <xf numFmtId="0" fontId="78" fillId="37" borderId="65" xfId="0" applyFont="1" applyFill="1" applyBorder="1" applyAlignment="1">
      <alignment horizontal="center" vertical="center"/>
    </xf>
    <xf numFmtId="0" fontId="78" fillId="37" borderId="66" xfId="0" applyFont="1" applyFill="1" applyBorder="1" applyAlignment="1">
      <alignment horizontal="center" vertical="center"/>
    </xf>
    <xf numFmtId="0" fontId="86" fillId="37" borderId="37" xfId="0" applyFont="1" applyFill="1" applyBorder="1" applyAlignment="1">
      <alignment horizontal="center" vertical="center"/>
    </xf>
    <xf numFmtId="0" fontId="0" fillId="10" borderId="93" xfId="0" applyFill="1" applyBorder="1" applyAlignment="1">
      <alignment horizontal="center" vertical="center"/>
    </xf>
    <xf numFmtId="0" fontId="0" fillId="10" borderId="106" xfId="0" applyFont="1" applyFill="1" applyBorder="1" applyAlignment="1">
      <alignment horizontal="center" vertical="center"/>
    </xf>
    <xf numFmtId="0" fontId="78" fillId="38" borderId="65" xfId="0" applyFont="1" applyFill="1" applyBorder="1" applyAlignment="1">
      <alignment horizontal="center" vertical="center"/>
    </xf>
    <xf numFmtId="0" fontId="78" fillId="38" borderId="66" xfId="0" applyFont="1" applyFill="1" applyBorder="1" applyAlignment="1">
      <alignment horizontal="center" vertical="center"/>
    </xf>
    <xf numFmtId="0" fontId="104" fillId="38" borderId="11" xfId="0" applyFont="1" applyFill="1" applyBorder="1" applyAlignment="1">
      <alignment horizontal="center" vertical="center"/>
    </xf>
    <xf numFmtId="0" fontId="78" fillId="38" borderId="12" xfId="0" applyFont="1" applyFill="1" applyBorder="1" applyAlignment="1">
      <alignment horizontal="center" vertical="center"/>
    </xf>
    <xf numFmtId="0" fontId="62" fillId="40" borderId="29" xfId="0" applyFont="1" applyFill="1" applyBorder="1" applyAlignment="1">
      <alignment horizontal="center" vertical="center"/>
    </xf>
    <xf numFmtId="0" fontId="104" fillId="38" borderId="43" xfId="0" applyFont="1" applyFill="1" applyBorder="1" applyAlignment="1">
      <alignment horizontal="center" vertical="center"/>
    </xf>
    <xf numFmtId="0" fontId="104" fillId="38" borderId="44" xfId="0" applyFont="1" applyFill="1" applyBorder="1" applyAlignment="1">
      <alignment horizontal="center" vertical="center"/>
    </xf>
    <xf numFmtId="0" fontId="104" fillId="37" borderId="104" xfId="0" applyFont="1" applyFill="1" applyBorder="1" applyAlignment="1">
      <alignment horizontal="center" vertical="center"/>
    </xf>
    <xf numFmtId="0" fontId="104" fillId="37" borderId="107" xfId="0" applyFont="1" applyFill="1" applyBorder="1" applyAlignment="1">
      <alignment horizontal="center" vertical="center"/>
    </xf>
    <xf numFmtId="0" fontId="86" fillId="37" borderId="21" xfId="0" applyFont="1" applyFill="1" applyBorder="1" applyAlignment="1">
      <alignment horizontal="center" vertical="center"/>
    </xf>
    <xf numFmtId="0" fontId="86" fillId="37" borderId="24" xfId="0" applyFont="1" applyFill="1" applyBorder="1" applyAlignment="1">
      <alignment horizontal="center" vertical="center"/>
    </xf>
    <xf numFmtId="0" fontId="104" fillId="37" borderId="25" xfId="0" applyFont="1" applyFill="1" applyBorder="1" applyAlignment="1">
      <alignment horizontal="center" vertical="center"/>
    </xf>
    <xf numFmtId="0" fontId="104" fillId="37" borderId="24" xfId="0" applyFont="1" applyFill="1" applyBorder="1" applyAlignment="1">
      <alignment horizontal="center" vertical="center"/>
    </xf>
    <xf numFmtId="0" fontId="104" fillId="38" borderId="39" xfId="0" applyFont="1" applyFill="1" applyBorder="1" applyAlignment="1">
      <alignment horizontal="center" vertical="center"/>
    </xf>
    <xf numFmtId="0" fontId="104" fillId="38" borderId="58" xfId="0" applyFont="1" applyFill="1" applyBorder="1" applyAlignment="1">
      <alignment horizontal="center" vertical="center"/>
    </xf>
    <xf numFmtId="0" fontId="86" fillId="38" borderId="89" xfId="0" applyFont="1" applyFill="1" applyBorder="1" applyAlignment="1">
      <alignment horizontal="center" vertical="center"/>
    </xf>
    <xf numFmtId="0" fontId="104" fillId="35" borderId="108" xfId="0" applyFont="1" applyFill="1" applyBorder="1" applyAlignment="1">
      <alignment horizontal="center" vertical="center"/>
    </xf>
    <xf numFmtId="0" fontId="104" fillId="35" borderId="109" xfId="0" applyFont="1" applyFill="1" applyBorder="1" applyAlignment="1">
      <alignment horizontal="center" vertical="center"/>
    </xf>
    <xf numFmtId="0" fontId="0" fillId="35" borderId="85" xfId="0" applyFill="1" applyBorder="1" applyAlignment="1">
      <alignment horizontal="center" wrapText="1"/>
    </xf>
    <xf numFmtId="0" fontId="0" fillId="35" borderId="10" xfId="0" applyFill="1" applyBorder="1" applyAlignment="1">
      <alignment horizontal="center" wrapText="1"/>
    </xf>
    <xf numFmtId="0" fontId="105" fillId="35" borderId="0" xfId="0" applyFont="1" applyFill="1" applyBorder="1" applyAlignment="1">
      <alignment horizontal="center" vertical="center"/>
    </xf>
    <xf numFmtId="0" fontId="105" fillId="35" borderId="32" xfId="0" applyFont="1" applyFill="1" applyBorder="1" applyAlignment="1">
      <alignment horizontal="center" vertical="center"/>
    </xf>
    <xf numFmtId="0" fontId="91" fillId="35" borderId="30" xfId="0" applyFont="1" applyFill="1" applyBorder="1" applyAlignment="1">
      <alignment horizontal="center" vertical="center"/>
    </xf>
    <xf numFmtId="0" fontId="91" fillId="35" borderId="31" xfId="0" applyFont="1" applyFill="1" applyBorder="1" applyAlignment="1">
      <alignment horizontal="center" vertical="center"/>
    </xf>
    <xf numFmtId="0" fontId="91" fillId="35" borderId="34" xfId="0" applyFont="1" applyFill="1" applyBorder="1" applyAlignment="1">
      <alignment horizontal="center" vertical="center"/>
    </xf>
    <xf numFmtId="0" fontId="91" fillId="35" borderId="35" xfId="0" applyFont="1" applyFill="1" applyBorder="1" applyAlignment="1">
      <alignment horizontal="center" vertical="center"/>
    </xf>
    <xf numFmtId="2" fontId="89" fillId="35" borderId="43" xfId="0" applyNumberFormat="1" applyFont="1" applyFill="1" applyBorder="1" applyAlignment="1">
      <alignment horizontal="center" vertical="center"/>
    </xf>
    <xf numFmtId="2" fontId="89" fillId="35" borderId="15" xfId="0" applyNumberFormat="1" applyFont="1" applyFill="1" applyBorder="1" applyAlignment="1">
      <alignment horizontal="center" vertical="center"/>
    </xf>
    <xf numFmtId="0" fontId="87" fillId="35" borderId="43" xfId="0" applyFont="1" applyFill="1" applyBorder="1" applyAlignment="1">
      <alignment horizontal="center" vertical="center"/>
    </xf>
    <xf numFmtId="0" fontId="87" fillId="35" borderId="15" xfId="0" applyFont="1" applyFill="1" applyBorder="1" applyAlignment="1">
      <alignment horizontal="center" vertical="center"/>
    </xf>
    <xf numFmtId="0" fontId="87" fillId="35" borderId="40" xfId="0" applyFont="1" applyFill="1" applyBorder="1" applyAlignment="1">
      <alignment horizontal="center" vertical="center"/>
    </xf>
    <xf numFmtId="0" fontId="103" fillId="35" borderId="0" xfId="0" applyFont="1" applyFill="1" applyAlignment="1">
      <alignment horizontal="center"/>
    </xf>
    <xf numFmtId="0" fontId="78" fillId="38" borderId="76" xfId="0" applyFont="1" applyFill="1" applyBorder="1" applyAlignment="1">
      <alignment horizontal="center" vertical="center" wrapText="1"/>
    </xf>
    <xf numFmtId="0" fontId="78" fillId="38" borderId="62" xfId="0" applyFont="1" applyFill="1" applyBorder="1" applyAlignment="1">
      <alignment horizontal="center" vertical="center" wrapText="1"/>
    </xf>
    <xf numFmtId="0" fontId="78" fillId="38" borderId="38" xfId="0" applyFont="1" applyFill="1" applyBorder="1" applyAlignment="1">
      <alignment horizontal="center" vertical="center" wrapText="1"/>
    </xf>
    <xf numFmtId="0" fontId="78" fillId="38" borderId="77" xfId="0" applyFont="1" applyFill="1" applyBorder="1" applyAlignment="1">
      <alignment horizontal="center" vertical="center" wrapText="1"/>
    </xf>
    <xf numFmtId="0" fontId="78" fillId="38" borderId="0" xfId="0" applyFont="1" applyFill="1" applyBorder="1" applyAlignment="1">
      <alignment horizontal="center" vertical="center" wrapText="1"/>
    </xf>
    <xf numFmtId="0" fontId="78" fillId="38" borderId="10" xfId="0" applyFont="1" applyFill="1" applyBorder="1" applyAlignment="1">
      <alignment horizontal="center" vertical="center" wrapText="1"/>
    </xf>
    <xf numFmtId="0" fontId="78" fillId="38" borderId="75" xfId="0" applyFont="1" applyFill="1" applyBorder="1" applyAlignment="1">
      <alignment horizontal="center" vertical="center" wrapText="1"/>
    </xf>
    <xf numFmtId="0" fontId="78" fillId="38" borderId="11" xfId="0" applyFont="1" applyFill="1" applyBorder="1" applyAlignment="1">
      <alignment horizontal="center" vertical="center" wrapText="1"/>
    </xf>
    <xf numFmtId="0" fontId="78" fillId="38" borderId="74" xfId="0" applyFont="1" applyFill="1" applyBorder="1" applyAlignment="1">
      <alignment horizontal="center" vertical="center" wrapText="1"/>
    </xf>
    <xf numFmtId="0" fontId="103" fillId="35" borderId="0" xfId="0" applyFont="1" applyFill="1" applyAlignment="1">
      <alignment horizontal="center" vertical="center"/>
    </xf>
    <xf numFmtId="2" fontId="89" fillId="10" borderId="43" xfId="0" applyNumberFormat="1" applyFont="1" applyFill="1" applyBorder="1" applyAlignment="1">
      <alignment horizontal="center" vertical="center"/>
    </xf>
    <xf numFmtId="2" fontId="89" fillId="10" borderId="15" xfId="0" applyNumberFormat="1" applyFont="1" applyFill="1" applyBorder="1" applyAlignment="1">
      <alignment horizontal="center" vertical="center"/>
    </xf>
    <xf numFmtId="0" fontId="87" fillId="10" borderId="43" xfId="0" applyFont="1" applyFill="1" applyBorder="1" applyAlignment="1">
      <alignment horizontal="center" vertical="center"/>
    </xf>
    <xf numFmtId="0" fontId="87" fillId="10" borderId="15" xfId="0" applyFont="1" applyFill="1" applyBorder="1" applyAlignment="1">
      <alignment horizontal="center" vertical="center"/>
    </xf>
    <xf numFmtId="0" fontId="3" fillId="10" borderId="84" xfId="0" applyFont="1" applyFill="1" applyBorder="1" applyAlignment="1">
      <alignment horizontal="center"/>
    </xf>
    <xf numFmtId="0" fontId="3" fillId="10" borderId="74" xfId="0" applyFont="1" applyFill="1" applyBorder="1" applyAlignment="1">
      <alignment horizontal="center"/>
    </xf>
    <xf numFmtId="2" fontId="89" fillId="10" borderId="78" xfId="0" applyNumberFormat="1" applyFont="1" applyFill="1" applyBorder="1" applyAlignment="1">
      <alignment horizontal="center" vertical="center"/>
    </xf>
    <xf numFmtId="0" fontId="78" fillId="35" borderId="0" xfId="0" applyFont="1" applyFill="1" applyAlignment="1">
      <alignment horizontal="center"/>
    </xf>
    <xf numFmtId="0" fontId="98" fillId="35" borderId="0" xfId="0" applyFont="1" applyFill="1" applyAlignment="1">
      <alignment horizontal="left" wrapText="1"/>
    </xf>
    <xf numFmtId="0" fontId="98" fillId="35" borderId="0" xfId="0" applyFont="1" applyFill="1" applyAlignment="1">
      <alignment horizontal="left" vertical="top" wrapText="1"/>
    </xf>
    <xf numFmtId="0" fontId="104" fillId="37" borderId="110" xfId="0" applyFont="1" applyFill="1" applyBorder="1" applyAlignment="1">
      <alignment horizontal="center" vertical="center"/>
    </xf>
    <xf numFmtId="0" fontId="104" fillId="37" borderId="111" xfId="0" applyFont="1" applyFill="1" applyBorder="1" applyAlignment="1">
      <alignment horizontal="center" vertical="center"/>
    </xf>
    <xf numFmtId="0" fontId="104" fillId="37" borderId="14" xfId="0" applyFont="1" applyFill="1" applyBorder="1" applyAlignment="1">
      <alignment horizontal="center" vertical="center"/>
    </xf>
    <xf numFmtId="0" fontId="104" fillId="37" borderId="112" xfId="0" applyFont="1" applyFill="1" applyBorder="1" applyAlignment="1">
      <alignment horizontal="center" vertical="center"/>
    </xf>
    <xf numFmtId="0" fontId="78" fillId="35" borderId="11" xfId="0" applyFont="1" applyFill="1" applyBorder="1" applyAlignment="1">
      <alignment horizontal="center"/>
    </xf>
    <xf numFmtId="0" fontId="86" fillId="37" borderId="26" xfId="0" applyFont="1" applyFill="1" applyBorder="1" applyAlignment="1">
      <alignment horizontal="center" vertical="center"/>
    </xf>
    <xf numFmtId="0" fontId="78" fillId="0" borderId="0" xfId="0" applyFont="1" applyBorder="1" applyAlignment="1">
      <alignment horizontal="center"/>
    </xf>
    <xf numFmtId="0" fontId="78" fillId="0" borderId="10" xfId="0" applyFont="1" applyBorder="1" applyAlignment="1">
      <alignment horizontal="center"/>
    </xf>
    <xf numFmtId="0" fontId="110" fillId="0" borderId="0" xfId="0" applyFont="1" applyAlignment="1">
      <alignment horizontal="left"/>
    </xf>
    <xf numFmtId="0" fontId="0" fillId="0" borderId="11" xfId="0" applyBorder="1" applyAlignment="1" applyProtection="1">
      <alignment horizontal="center"/>
      <protection locked="0"/>
    </xf>
    <xf numFmtId="0" fontId="89" fillId="0" borderId="0" xfId="0" applyFont="1" applyBorder="1" applyAlignment="1" applyProtection="1">
      <alignment horizontal="left"/>
      <protection locked="0"/>
    </xf>
    <xf numFmtId="0" fontId="87" fillId="0" borderId="0" xfId="0" applyFont="1" applyAlignment="1" applyProtection="1">
      <alignment/>
      <protection/>
    </xf>
    <xf numFmtId="0" fontId="0" fillId="0" borderId="0" xfId="0" applyAlignment="1" applyProtection="1">
      <alignment/>
      <protection/>
    </xf>
    <xf numFmtId="0" fontId="98" fillId="0" borderId="0" xfId="0" applyFont="1" applyAlignment="1" applyProtection="1">
      <alignment/>
      <protection/>
    </xf>
    <xf numFmtId="0" fontId="92" fillId="0" borderId="0" xfId="0" applyFont="1" applyAlignment="1" applyProtection="1">
      <alignment/>
      <protection/>
    </xf>
    <xf numFmtId="0" fontId="90" fillId="0" borderId="0" xfId="0" applyFont="1" applyAlignment="1" applyProtection="1">
      <alignment horizontal="center"/>
      <protection/>
    </xf>
    <xf numFmtId="0" fontId="98" fillId="0" borderId="76" xfId="0" applyFont="1" applyBorder="1" applyAlignment="1" applyProtection="1">
      <alignment/>
      <protection/>
    </xf>
    <xf numFmtId="0" fontId="98" fillId="0" borderId="62" xfId="0" applyFont="1" applyBorder="1" applyAlignment="1" applyProtection="1">
      <alignment/>
      <protection/>
    </xf>
    <xf numFmtId="0" fontId="98" fillId="0" borderId="38" xfId="0" applyFont="1" applyBorder="1" applyAlignment="1" applyProtection="1">
      <alignment/>
      <protection/>
    </xf>
    <xf numFmtId="0" fontId="0" fillId="0" borderId="11" xfId="0" applyBorder="1" applyAlignment="1" applyProtection="1">
      <alignment horizontal="center"/>
      <protection/>
    </xf>
    <xf numFmtId="0" fontId="0" fillId="0" borderId="24" xfId="0" applyBorder="1" applyAlignment="1" applyProtection="1">
      <alignment horizontal="center"/>
      <protection/>
    </xf>
    <xf numFmtId="0" fontId="0" fillId="0" borderId="12" xfId="0" applyBorder="1" applyAlignment="1" applyProtection="1">
      <alignment horizontal="center"/>
      <protection/>
    </xf>
    <xf numFmtId="0" fontId="111" fillId="0" borderId="0" xfId="0" applyFont="1" applyAlignment="1" applyProtection="1">
      <alignment horizontal="right"/>
      <protection/>
    </xf>
    <xf numFmtId="0" fontId="98" fillId="0" borderId="77" xfId="0" applyFont="1" applyBorder="1" applyAlignment="1" applyProtection="1">
      <alignment/>
      <protection/>
    </xf>
    <xf numFmtId="0" fontId="98" fillId="0" borderId="0" xfId="0" applyFont="1" applyBorder="1" applyAlignment="1" applyProtection="1">
      <alignment/>
      <protection/>
    </xf>
    <xf numFmtId="0" fontId="98" fillId="0" borderId="10"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12" fillId="0" borderId="113" xfId="0" applyFont="1" applyBorder="1" applyAlignment="1" applyProtection="1">
      <alignment horizontal="center"/>
      <protection/>
    </xf>
    <xf numFmtId="0" fontId="112" fillId="0" borderId="114" xfId="0" applyFont="1" applyBorder="1" applyAlignment="1" applyProtection="1">
      <alignment horizontal="left"/>
      <protection/>
    </xf>
    <xf numFmtId="0" fontId="112" fillId="0" borderId="38" xfId="0" applyFont="1" applyBorder="1" applyAlignment="1" applyProtection="1">
      <alignment horizontal="center"/>
      <protection/>
    </xf>
    <xf numFmtId="0" fontId="112" fillId="0" borderId="115" xfId="0" applyFont="1" applyBorder="1" applyAlignment="1" applyProtection="1">
      <alignment horizontal="center"/>
      <protection/>
    </xf>
    <xf numFmtId="0" fontId="112" fillId="0" borderId="116" xfId="0" applyFont="1" applyBorder="1" applyAlignment="1" applyProtection="1">
      <alignment horizontal="center"/>
      <protection/>
    </xf>
    <xf numFmtId="0" fontId="98" fillId="0" borderId="75" xfId="0" applyFont="1" applyBorder="1" applyAlignment="1" applyProtection="1">
      <alignment horizontal="right"/>
      <protection/>
    </xf>
    <xf numFmtId="0" fontId="98" fillId="0" borderId="11" xfId="0" applyFont="1" applyBorder="1" applyAlignment="1" applyProtection="1">
      <alignment horizontal="center" vertical="center"/>
      <protection/>
    </xf>
    <xf numFmtId="37" fontId="113" fillId="0" borderId="74" xfId="42" applyNumberFormat="1" applyFont="1" applyBorder="1" applyAlignment="1" applyProtection="1">
      <alignment horizontal="center" vertical="center"/>
      <protection/>
    </xf>
    <xf numFmtId="0" fontId="0" fillId="0" borderId="0" xfId="0" applyAlignment="1" applyProtection="1">
      <alignment horizontal="center"/>
      <protection/>
    </xf>
    <xf numFmtId="0" fontId="0" fillId="0" borderId="117" xfId="0" applyBorder="1" applyAlignment="1" applyProtection="1">
      <alignment horizontal="center"/>
      <protection/>
    </xf>
    <xf numFmtId="0" fontId="0" fillId="0" borderId="118" xfId="0" applyBorder="1" applyAlignment="1" applyProtection="1">
      <alignment horizontal="center"/>
      <protection/>
    </xf>
    <xf numFmtId="0" fontId="0" fillId="0" borderId="10" xfId="0" applyBorder="1" applyAlignment="1" applyProtection="1">
      <alignment horizontal="center"/>
      <protection/>
    </xf>
    <xf numFmtId="0" fontId="0" fillId="0" borderId="117" xfId="0" applyBorder="1" applyAlignment="1" applyProtection="1">
      <alignment/>
      <protection/>
    </xf>
    <xf numFmtId="0" fontId="98" fillId="0" borderId="76" xfId="0" applyFont="1" applyBorder="1" applyAlignment="1" applyProtection="1">
      <alignment horizontal="right" vertical="center" textRotation="255"/>
      <protection/>
    </xf>
    <xf numFmtId="0" fontId="98" fillId="0" borderId="0" xfId="0" applyFont="1" applyBorder="1" applyAlignment="1" applyProtection="1">
      <alignment horizontal="center"/>
      <protection/>
    </xf>
    <xf numFmtId="1" fontId="98" fillId="0" borderId="0" xfId="0" applyNumberFormat="1" applyFont="1" applyBorder="1" applyAlignment="1" applyProtection="1">
      <alignment horizontal="center"/>
      <protection/>
    </xf>
    <xf numFmtId="1" fontId="98" fillId="0" borderId="10" xfId="0" applyNumberFormat="1" applyFont="1" applyBorder="1" applyAlignment="1" applyProtection="1">
      <alignment horizontal="center"/>
      <protection/>
    </xf>
    <xf numFmtId="1" fontId="0" fillId="0" borderId="118" xfId="0" applyNumberFormat="1" applyBorder="1" applyAlignment="1" applyProtection="1">
      <alignment horizontal="center"/>
      <protection/>
    </xf>
    <xf numFmtId="1" fontId="0" fillId="0" borderId="10" xfId="0" applyNumberFormat="1" applyBorder="1" applyAlignment="1" applyProtection="1">
      <alignment horizontal="center"/>
      <protection/>
    </xf>
    <xf numFmtId="0" fontId="98" fillId="0" borderId="77" xfId="0" applyFont="1" applyBorder="1" applyAlignment="1" applyProtection="1">
      <alignment horizontal="right" vertical="center" textRotation="255"/>
      <protection/>
    </xf>
    <xf numFmtId="0" fontId="0" fillId="0" borderId="0" xfId="0" applyAlignment="1" applyProtection="1">
      <alignment horizontal="right"/>
      <protection/>
    </xf>
    <xf numFmtId="0" fontId="114" fillId="0" borderId="0" xfId="0" applyFont="1" applyBorder="1" applyAlignment="1" applyProtection="1">
      <alignment horizontal="right"/>
      <protection/>
    </xf>
    <xf numFmtId="0" fontId="0" fillId="0" borderId="76" xfId="0" applyBorder="1" applyAlignment="1" applyProtection="1">
      <alignment horizontal="right"/>
      <protection/>
    </xf>
    <xf numFmtId="0" fontId="0" fillId="0" borderId="38" xfId="0" applyBorder="1" applyAlignment="1" applyProtection="1">
      <alignment/>
      <protection/>
    </xf>
    <xf numFmtId="0" fontId="0" fillId="0" borderId="77" xfId="0" applyBorder="1" applyAlignment="1" applyProtection="1">
      <alignment horizontal="right"/>
      <protection/>
    </xf>
    <xf numFmtId="0" fontId="0" fillId="0" borderId="75" xfId="0" applyBorder="1" applyAlignment="1" applyProtection="1">
      <alignment horizontal="right"/>
      <protection/>
    </xf>
    <xf numFmtId="0" fontId="0" fillId="0" borderId="74" xfId="0" applyBorder="1" applyAlignment="1" applyProtection="1">
      <alignment/>
      <protection/>
    </xf>
    <xf numFmtId="0" fontId="0" fillId="0" borderId="119" xfId="0" applyBorder="1" applyAlignment="1" applyProtection="1">
      <alignment horizontal="center"/>
      <protection/>
    </xf>
    <xf numFmtId="1" fontId="0" fillId="0" borderId="120" xfId="0" applyNumberFormat="1" applyBorder="1" applyAlignment="1" applyProtection="1">
      <alignment horizontal="center"/>
      <protection/>
    </xf>
    <xf numFmtId="1" fontId="0" fillId="0" borderId="74" xfId="0" applyNumberFormat="1" applyBorder="1" applyAlignment="1" applyProtection="1">
      <alignment horizontal="center"/>
      <protection/>
    </xf>
    <xf numFmtId="0" fontId="0" fillId="0" borderId="121" xfId="0" applyBorder="1" applyAlignment="1" applyProtection="1">
      <alignment horizontal="center"/>
      <protection/>
    </xf>
    <xf numFmtId="0" fontId="0" fillId="0" borderId="59" xfId="0" applyBorder="1" applyAlignment="1" applyProtection="1">
      <alignment horizontal="center"/>
      <protection/>
    </xf>
    <xf numFmtId="0" fontId="98" fillId="0" borderId="122" xfId="0" applyFont="1" applyBorder="1" applyAlignment="1" applyProtection="1">
      <alignment horizontal="right" vertical="center" textRotation="255"/>
      <protection/>
    </xf>
    <xf numFmtId="0" fontId="98" fillId="0" borderId="12" xfId="0" applyFont="1" applyBorder="1" applyAlignment="1" applyProtection="1">
      <alignment horizontal="center"/>
      <protection/>
    </xf>
    <xf numFmtId="1" fontId="98" fillId="0" borderId="12" xfId="0" applyNumberFormat="1" applyFont="1" applyBorder="1" applyAlignment="1" applyProtection="1">
      <alignment horizontal="center"/>
      <protection/>
    </xf>
    <xf numFmtId="1" fontId="98" fillId="0" borderId="59" xfId="0" applyNumberFormat="1" applyFont="1" applyBorder="1" applyAlignment="1" applyProtection="1">
      <alignment horizontal="center"/>
      <protection/>
    </xf>
    <xf numFmtId="0" fontId="98" fillId="0" borderId="0" xfId="0" applyFont="1" applyAlignment="1" applyProtection="1">
      <alignment horizontal="right" vertical="center"/>
      <protection/>
    </xf>
    <xf numFmtId="1" fontId="0" fillId="0" borderId="123" xfId="0" applyNumberFormat="1" applyBorder="1" applyAlignment="1" applyProtection="1">
      <alignment horizontal="center"/>
      <protection/>
    </xf>
    <xf numFmtId="0" fontId="98" fillId="0" borderId="77" xfId="0" applyFont="1" applyBorder="1" applyAlignment="1" applyProtection="1">
      <alignment horizontal="right" vertical="center"/>
      <protection/>
    </xf>
    <xf numFmtId="0" fontId="98" fillId="0" borderId="75" xfId="0" applyFont="1" applyBorder="1" applyAlignment="1" applyProtection="1">
      <alignment horizontal="right" vertical="center"/>
      <protection/>
    </xf>
    <xf numFmtId="0" fontId="98" fillId="0" borderId="11" xfId="0" applyFont="1" applyBorder="1" applyAlignment="1" applyProtection="1">
      <alignment horizontal="center"/>
      <protection/>
    </xf>
    <xf numFmtId="1" fontId="98" fillId="0" borderId="11" xfId="0" applyNumberFormat="1" applyFont="1" applyBorder="1" applyAlignment="1" applyProtection="1">
      <alignment horizontal="center"/>
      <protection/>
    </xf>
    <xf numFmtId="1" fontId="98" fillId="0" borderId="74" xfId="0" applyNumberFormat="1" applyFont="1" applyBorder="1" applyAlignment="1" applyProtection="1">
      <alignment horizontal="center"/>
      <protection/>
    </xf>
    <xf numFmtId="0" fontId="89" fillId="0" borderId="0" xfId="0" applyFont="1" applyAlignment="1" applyProtection="1">
      <alignment horizontal="right"/>
      <protection/>
    </xf>
    <xf numFmtId="0" fontId="98" fillId="0" borderId="0" xfId="0" applyFont="1" applyAlignment="1" applyProtection="1">
      <alignment horizontal="center"/>
      <protection/>
    </xf>
    <xf numFmtId="0" fontId="98" fillId="0" borderId="124" xfId="0" applyFont="1" applyBorder="1" applyAlignment="1" applyProtection="1">
      <alignment horizontal="center"/>
      <protection/>
    </xf>
    <xf numFmtId="0" fontId="115" fillId="0" borderId="125" xfId="0" applyFont="1" applyBorder="1" applyAlignment="1" applyProtection="1">
      <alignment horizontal="center"/>
      <protection/>
    </xf>
    <xf numFmtId="0" fontId="115" fillId="0" borderId="126" xfId="0" applyFont="1" applyBorder="1" applyAlignment="1" applyProtection="1">
      <alignment horizontal="center"/>
      <protection/>
    </xf>
    <xf numFmtId="0" fontId="98" fillId="0" borderId="127" xfId="0" applyFont="1" applyBorder="1" applyAlignment="1" applyProtection="1">
      <alignment horizontal="center"/>
      <protection/>
    </xf>
    <xf numFmtId="0" fontId="98" fillId="0" borderId="128" xfId="0" applyFont="1" applyBorder="1" applyAlignment="1" applyProtection="1">
      <alignment horizontal="center"/>
      <protection/>
    </xf>
    <xf numFmtId="0" fontId="98" fillId="0" borderId="129" xfId="0" applyFont="1" applyBorder="1" applyAlignment="1" applyProtection="1">
      <alignment horizontal="center"/>
      <protection/>
    </xf>
    <xf numFmtId="0" fontId="0" fillId="0" borderId="0" xfId="0" applyAlignment="1" applyProtection="1">
      <alignment horizontal="left" vertical="top" wrapText="1"/>
      <protection/>
    </xf>
    <xf numFmtId="0" fontId="98" fillId="0" borderId="130" xfId="0" applyFont="1" applyBorder="1" applyAlignment="1" applyProtection="1">
      <alignment horizontal="center"/>
      <protection/>
    </xf>
    <xf numFmtId="0" fontId="90" fillId="0" borderId="131" xfId="0" applyFont="1" applyBorder="1" applyAlignment="1" applyProtection="1">
      <alignment/>
      <protection/>
    </xf>
    <xf numFmtId="0" fontId="98" fillId="0" borderId="73" xfId="0" applyFont="1" applyBorder="1" applyAlignment="1" applyProtection="1">
      <alignment/>
      <protection/>
    </xf>
    <xf numFmtId="0" fontId="98" fillId="0" borderId="132" xfId="0" applyFont="1" applyBorder="1" applyAlignment="1" applyProtection="1">
      <alignment/>
      <protection/>
    </xf>
    <xf numFmtId="0" fontId="98" fillId="0" borderId="64" xfId="0" applyFont="1" applyBorder="1" applyAlignment="1" applyProtection="1">
      <alignment/>
      <protection/>
    </xf>
    <xf numFmtId="0" fontId="98" fillId="0" borderId="49" xfId="0" applyFont="1" applyBorder="1" applyAlignment="1" applyProtection="1">
      <alignment/>
      <protection/>
    </xf>
    <xf numFmtId="0" fontId="0" fillId="0" borderId="0" xfId="0" applyAlignment="1" applyProtection="1">
      <alignment horizontal="left" wrapText="1"/>
      <protection/>
    </xf>
    <xf numFmtId="0" fontId="89" fillId="0" borderId="0" xfId="0" applyFont="1" applyBorder="1" applyAlignment="1" applyProtection="1">
      <alignment horizontal="right"/>
      <protection/>
    </xf>
    <xf numFmtId="0" fontId="98" fillId="0" borderId="133" xfId="0" applyFont="1" applyBorder="1" applyAlignment="1" applyProtection="1">
      <alignment horizontal="center"/>
      <protection/>
    </xf>
    <xf numFmtId="0" fontId="98" fillId="0" borderId="134" xfId="0" applyFont="1" applyBorder="1" applyAlignment="1" applyProtection="1">
      <alignment horizontal="center"/>
      <protection/>
    </xf>
    <xf numFmtId="0" fontId="98" fillId="0" borderId="135" xfId="0" applyFont="1" applyBorder="1" applyAlignment="1" applyProtection="1">
      <alignment horizontal="center"/>
      <protection/>
    </xf>
    <xf numFmtId="0" fontId="90" fillId="0" borderId="0" xfId="0" applyFont="1" applyAlignment="1" applyProtection="1">
      <alignment horizontal="right"/>
      <protection/>
    </xf>
    <xf numFmtId="0" fontId="89" fillId="0" borderId="64" xfId="0" applyFont="1" applyBorder="1" applyAlignment="1" applyProtection="1">
      <alignment horizontal="left" indent="1"/>
      <protection/>
    </xf>
    <xf numFmtId="0" fontId="98" fillId="0" borderId="136" xfId="0" applyFont="1" applyBorder="1" applyAlignment="1" applyProtection="1">
      <alignment horizontal="center"/>
      <protection/>
    </xf>
    <xf numFmtId="0" fontId="89" fillId="0" borderId="137" xfId="0" applyFont="1" applyBorder="1" applyAlignment="1" applyProtection="1">
      <alignment horizontal="left" indent="1"/>
      <protection/>
    </xf>
    <xf numFmtId="0" fontId="98" fillId="0" borderId="138" xfId="0" applyFont="1" applyBorder="1" applyAlignment="1" applyProtection="1">
      <alignment/>
      <protection/>
    </xf>
    <xf numFmtId="0" fontId="98" fillId="0" borderId="139" xfId="0" applyFont="1" applyBorder="1" applyAlignment="1" applyProtection="1">
      <alignment horizontal="center"/>
      <protection/>
    </xf>
    <xf numFmtId="0" fontId="98" fillId="0" borderId="140" xfId="0" applyFont="1" applyBorder="1" applyAlignment="1" applyProtection="1">
      <alignment horizontal="center"/>
      <protection/>
    </xf>
    <xf numFmtId="0" fontId="113" fillId="0" borderId="141" xfId="0" applyFont="1" applyBorder="1" applyAlignment="1" applyProtection="1">
      <alignment horizontal="center"/>
      <protection/>
    </xf>
    <xf numFmtId="0" fontId="98" fillId="0" borderId="138" xfId="0" applyFont="1" applyBorder="1" applyAlignment="1" applyProtection="1">
      <alignment horizontal="center"/>
      <protection/>
    </xf>
    <xf numFmtId="0" fontId="98" fillId="0" borderId="142" xfId="0" applyFont="1" applyBorder="1" applyAlignment="1" applyProtection="1">
      <alignment/>
      <protection/>
    </xf>
    <xf numFmtId="0" fontId="98" fillId="0" borderId="64" xfId="0" applyFont="1" applyBorder="1" applyAlignment="1" applyProtection="1">
      <alignment horizontal="center"/>
      <protection/>
    </xf>
    <xf numFmtId="0" fontId="98" fillId="0" borderId="49" xfId="0" applyFont="1" applyBorder="1" applyAlignment="1" applyProtection="1">
      <alignment horizontal="center"/>
      <protection/>
    </xf>
    <xf numFmtId="1" fontId="98" fillId="0" borderId="49" xfId="0" applyNumberFormat="1" applyFont="1" applyBorder="1" applyAlignment="1" applyProtection="1">
      <alignment horizontal="center"/>
      <protection/>
    </xf>
    <xf numFmtId="0" fontId="98" fillId="0" borderId="64" xfId="0" applyFont="1" applyBorder="1" applyAlignment="1" applyProtection="1">
      <alignment horizontal="right"/>
      <protection/>
    </xf>
    <xf numFmtId="0" fontId="98" fillId="0" borderId="143" xfId="0" applyFont="1" applyBorder="1" applyAlignment="1" applyProtection="1">
      <alignment/>
      <protection/>
    </xf>
    <xf numFmtId="0" fontId="98" fillId="0" borderId="144" xfId="0" applyFont="1" applyBorder="1" applyAlignment="1" applyProtection="1">
      <alignment horizontal="center"/>
      <protection/>
    </xf>
    <xf numFmtId="0" fontId="98" fillId="0" borderId="145" xfId="0" applyFont="1" applyBorder="1" applyAlignment="1" applyProtection="1">
      <alignment horizontal="center"/>
      <protection/>
    </xf>
    <xf numFmtId="0" fontId="98" fillId="0" borderId="146" xfId="0" applyFont="1" applyBorder="1" applyAlignment="1" applyProtection="1">
      <alignment/>
      <protection/>
    </xf>
    <xf numFmtId="0" fontId="98" fillId="0" borderId="42" xfId="0" applyFont="1" applyBorder="1" applyAlignment="1" applyProtection="1">
      <alignment horizontal="center"/>
      <protection/>
    </xf>
    <xf numFmtId="0" fontId="98" fillId="0" borderId="147"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theme="5" tint="-0.24993999302387238"/>
      </font>
      <fill>
        <patternFill>
          <bgColor rgb="FFFFCCCC"/>
        </patternFill>
      </fill>
      <border>
        <left style="thin">
          <color theme="5" tint="-0.24993999302387238"/>
        </left>
        <right>
          <color indexed="63"/>
        </right>
        <top style="thin">
          <color theme="5" tint="-0.24993999302387238"/>
        </top>
        <bottom style="thin">
          <color theme="5" tint="-0.24993999302387238"/>
        </bottom>
      </border>
    </dxf>
    <dxf>
      <font>
        <color theme="5" tint="-0.24993999302387238"/>
      </font>
    </dxf>
    <dxf>
      <font>
        <color rgb="FF9C0006"/>
      </font>
    </dxf>
    <dxf>
      <font>
        <color rgb="FF9C0006"/>
      </font>
      <fill>
        <patternFill>
          <bgColor rgb="FFFFC7CE"/>
        </patternFill>
      </fill>
      <border>
        <left>
          <color indexed="63"/>
        </left>
        <right style="thin">
          <color theme="5" tint="-0.24993999302387238"/>
        </right>
        <top style="thin">
          <color theme="5" tint="-0.24993999302387238"/>
        </top>
        <bottom style="thin">
          <color theme="5" tint="-0.24993999302387238"/>
        </bottom>
      </border>
    </dxf>
    <dxf>
      <font>
        <color rgb="FF9C0006"/>
      </font>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ooks.google.com/books?id=dWI8e8rVbJ0C&amp;pg=PR1&amp;lpg=PR2&amp;dq=scuba+subject:%22Sports+%26+Recreation+/+Scuba+%26+Snorkeling%22&amp;as_brr=1&amp;output=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cubaboard.com/forums/ask-dr-decompression/4109-padi-dive-tables-3.html" TargetMode="External" /></Relationships>
</file>

<file path=xl/worksheets/sheet1.xml><?xml version="1.0" encoding="utf-8"?>
<worksheet xmlns="http://schemas.openxmlformats.org/spreadsheetml/2006/main" xmlns:r="http://schemas.openxmlformats.org/officeDocument/2006/relationships">
  <dimension ref="A1:AY103"/>
  <sheetViews>
    <sheetView showGridLines="0" tabSelected="1" zoomScalePageLayoutView="0" workbookViewId="0" topLeftCell="A1">
      <selection activeCell="A1" sqref="A1"/>
    </sheetView>
  </sheetViews>
  <sheetFormatPr defaultColWidth="9.140625" defaultRowHeight="12.75"/>
  <cols>
    <col min="1" max="1" width="16.140625" style="698" customWidth="1"/>
    <col min="2" max="2" width="8.421875" style="698" customWidth="1"/>
    <col min="3" max="3" width="5.140625" style="698" bestFit="1" customWidth="1"/>
    <col min="4" max="4" width="2.7109375" style="698" customWidth="1"/>
    <col min="5" max="7" width="9.7109375" style="698" customWidth="1"/>
    <col min="8" max="9" width="12.140625" style="698" customWidth="1"/>
    <col min="10" max="10" width="27.57421875" style="699" hidden="1" customWidth="1"/>
    <col min="11" max="11" width="24.28125" style="699" hidden="1" customWidth="1"/>
    <col min="12" max="29" width="5.28125" style="699" hidden="1" customWidth="1"/>
    <col min="30" max="30" width="9.140625" style="698" hidden="1" customWidth="1"/>
    <col min="31" max="16384" width="9.140625" style="698" customWidth="1"/>
  </cols>
  <sheetData>
    <row r="1" ht="15.75">
      <c r="A1" s="697" t="s">
        <v>176</v>
      </c>
    </row>
    <row r="2" ht="12.75">
      <c r="A2" s="700" t="s">
        <v>103</v>
      </c>
    </row>
    <row r="3" spans="10:22" ht="12.75">
      <c r="J3" s="701" t="s">
        <v>169</v>
      </c>
      <c r="K3" s="702"/>
      <c r="L3" s="703"/>
      <c r="M3" s="703"/>
      <c r="N3" s="703"/>
      <c r="O3" s="703"/>
      <c r="P3" s="703"/>
      <c r="Q3" s="703"/>
      <c r="R3" s="703"/>
      <c r="S3" s="703"/>
      <c r="T3" s="703"/>
      <c r="U3" s="703"/>
      <c r="V3" s="704"/>
    </row>
    <row r="4" spans="5:22" ht="12.75">
      <c r="E4" s="705"/>
      <c r="F4" s="705" t="s">
        <v>1</v>
      </c>
      <c r="G4" s="705"/>
      <c r="H4" s="706" t="s">
        <v>83</v>
      </c>
      <c r="I4" s="707"/>
      <c r="J4" s="708" t="s">
        <v>170</v>
      </c>
      <c r="K4" s="709"/>
      <c r="L4" s="710"/>
      <c r="M4" s="710"/>
      <c r="N4" s="710"/>
      <c r="O4" s="710"/>
      <c r="P4" s="710"/>
      <c r="Q4" s="710"/>
      <c r="R4" s="710"/>
      <c r="S4" s="710"/>
      <c r="T4" s="710"/>
      <c r="U4" s="710"/>
      <c r="V4" s="711"/>
    </row>
    <row r="5" spans="3:22" ht="12.75">
      <c r="C5" s="712"/>
      <c r="D5" s="713"/>
      <c r="E5" s="714" t="s">
        <v>2</v>
      </c>
      <c r="F5" s="715" t="s">
        <v>36</v>
      </c>
      <c r="G5" s="716" t="s">
        <v>3</v>
      </c>
      <c r="H5" s="717" t="s">
        <v>95</v>
      </c>
      <c r="I5" s="718" t="s">
        <v>84</v>
      </c>
      <c r="K5" s="719" t="s">
        <v>0</v>
      </c>
      <c r="L5" s="720" t="s">
        <v>22</v>
      </c>
      <c r="M5" s="720">
        <v>1000</v>
      </c>
      <c r="N5" s="720">
        <v>2000</v>
      </c>
      <c r="O5" s="720">
        <v>3000</v>
      </c>
      <c r="P5" s="720">
        <v>4000</v>
      </c>
      <c r="Q5" s="720">
        <v>5000</v>
      </c>
      <c r="R5" s="720">
        <v>6000</v>
      </c>
      <c r="S5" s="720">
        <v>7000</v>
      </c>
      <c r="T5" s="720">
        <v>8000</v>
      </c>
      <c r="U5" s="720">
        <v>9000</v>
      </c>
      <c r="V5" s="721">
        <v>10000</v>
      </c>
    </row>
    <row r="6" spans="2:22" ht="12.75">
      <c r="B6" s="722" t="s">
        <v>0</v>
      </c>
      <c r="C6" s="695">
        <v>1500</v>
      </c>
      <c r="D6" s="713"/>
      <c r="E6" s="723">
        <v>0</v>
      </c>
      <c r="F6" s="724">
        <f ca="1" t="shared" si="0" ref="F6:F19">INDIRECT($L$26&amp;ROW(F6))</f>
        <v>0</v>
      </c>
      <c r="G6" s="725">
        <f>ROUNDUP(F6,-1)</f>
        <v>0</v>
      </c>
      <c r="H6" s="726"/>
      <c r="I6" s="713"/>
      <c r="K6" s="727" t="s">
        <v>1</v>
      </c>
      <c r="L6" s="728">
        <v>0</v>
      </c>
      <c r="M6" s="729">
        <v>0</v>
      </c>
      <c r="N6" s="729">
        <v>0</v>
      </c>
      <c r="O6" s="729">
        <v>0</v>
      </c>
      <c r="P6" s="729">
        <v>0</v>
      </c>
      <c r="Q6" s="729">
        <v>0</v>
      </c>
      <c r="R6" s="729">
        <v>0</v>
      </c>
      <c r="S6" s="729">
        <v>0</v>
      </c>
      <c r="T6" s="729">
        <v>0</v>
      </c>
      <c r="U6" s="729">
        <v>0</v>
      </c>
      <c r="V6" s="730">
        <v>0</v>
      </c>
    </row>
    <row r="7" spans="3:22" ht="12.75">
      <c r="C7" s="712"/>
      <c r="D7" s="713"/>
      <c r="E7" s="723">
        <v>10</v>
      </c>
      <c r="F7" s="731">
        <f ca="1" t="shared" si="0"/>
        <v>10.472149434960393</v>
      </c>
      <c r="G7" s="732">
        <f>IF(ROUNDUP(F7,-1)&lt;35,35,ROUNDUP(F7,-1))</f>
        <v>35</v>
      </c>
      <c r="H7" s="723">
        <f>Q35</f>
        <v>190</v>
      </c>
      <c r="I7" s="725">
        <f>Q34</f>
        <v>30</v>
      </c>
      <c r="K7" s="733"/>
      <c r="L7" s="728">
        <v>10</v>
      </c>
      <c r="M7" s="729">
        <v>10.096665979270183</v>
      </c>
      <c r="N7" s="729">
        <v>10.472149434960393</v>
      </c>
      <c r="O7" s="729">
        <v>10.864371627189074</v>
      </c>
      <c r="P7" s="729">
        <v>11.274204230127523</v>
      </c>
      <c r="Q7" s="729">
        <v>11.702570938996153</v>
      </c>
      <c r="R7" s="729">
        <v>12.150450975976659</v>
      </c>
      <c r="S7" s="729">
        <v>12.618882859844607</v>
      </c>
      <c r="T7" s="729">
        <v>13.108968461254573</v>
      </c>
      <c r="U7" s="729">
        <v>13.621877367610722</v>
      </c>
      <c r="V7" s="730">
        <v>14.158851583655503</v>
      </c>
    </row>
    <row r="8" spans="2:22" ht="12.75">
      <c r="B8" s="734" t="s">
        <v>101</v>
      </c>
      <c r="C8" s="695" t="s">
        <v>181</v>
      </c>
      <c r="D8" s="713"/>
      <c r="E8" s="723">
        <v>20</v>
      </c>
      <c r="F8" s="731">
        <f ca="1" t="shared" si="0"/>
        <v>20.944298869920786</v>
      </c>
      <c r="G8" s="732">
        <f>IF(ROUNDUP(F8,-1)&lt;35,35,ROUNDUP(F8,-1))</f>
        <v>35</v>
      </c>
      <c r="H8" s="723">
        <f>R35</f>
        <v>190</v>
      </c>
      <c r="I8" s="725">
        <f>R34</f>
        <v>30</v>
      </c>
      <c r="K8" s="733"/>
      <c r="L8" s="728">
        <v>20</v>
      </c>
      <c r="M8" s="729">
        <v>20.193331958540366</v>
      </c>
      <c r="N8" s="729">
        <v>20.944298869920786</v>
      </c>
      <c r="O8" s="729">
        <v>21.72874325437815</v>
      </c>
      <c r="P8" s="729">
        <v>22.548408460255047</v>
      </c>
      <c r="Q8" s="729">
        <v>23.405141877992307</v>
      </c>
      <c r="R8" s="729">
        <v>24.300901951953318</v>
      </c>
      <c r="S8" s="729">
        <v>25.237765719689214</v>
      </c>
      <c r="T8" s="729">
        <v>26.217936922509146</v>
      </c>
      <c r="U8" s="729">
        <v>27.243754735221444</v>
      </c>
      <c r="V8" s="730">
        <v>28.317703167311006</v>
      </c>
    </row>
    <row r="9" spans="4:22" ht="12.75">
      <c r="D9" s="713"/>
      <c r="E9" s="723">
        <v>30</v>
      </c>
      <c r="F9" s="731">
        <f ca="1" t="shared" si="0"/>
        <v>31.41644830488118</v>
      </c>
      <c r="G9" s="732">
        <f>IF(ROUNDUP(F9,-1)&lt;35,35,ROUNDUP(F9,-1))</f>
        <v>40</v>
      </c>
      <c r="H9" s="723">
        <f>S35</f>
        <v>190</v>
      </c>
      <c r="I9" s="725">
        <f>S34</f>
        <v>30</v>
      </c>
      <c r="K9" s="733"/>
      <c r="L9" s="728">
        <v>30</v>
      </c>
      <c r="M9" s="729">
        <v>30.289997937810547</v>
      </c>
      <c r="N9" s="729">
        <v>31.41644830488118</v>
      </c>
      <c r="O9" s="729">
        <v>32.593114881567224</v>
      </c>
      <c r="P9" s="729">
        <v>33.82261269038257</v>
      </c>
      <c r="Q9" s="729">
        <v>35.10771281698846</v>
      </c>
      <c r="R9" s="729">
        <v>36.451352927929975</v>
      </c>
      <c r="S9" s="729">
        <v>37.856648579533825</v>
      </c>
      <c r="T9" s="729">
        <v>39.326905383763716</v>
      </c>
      <c r="U9" s="729">
        <v>40.865632102832166</v>
      </c>
      <c r="V9" s="730">
        <v>42.47655475096651</v>
      </c>
    </row>
    <row r="10" spans="2:22" ht="12.75">
      <c r="B10" s="734" t="s">
        <v>102</v>
      </c>
      <c r="C10" s="695"/>
      <c r="D10" s="713"/>
      <c r="E10" s="723">
        <v>40</v>
      </c>
      <c r="F10" s="731">
        <f ca="1" t="shared" si="0"/>
        <v>41.88859773984157</v>
      </c>
      <c r="G10" s="732">
        <f aca="true" t="shared" si="1" ref="G10:G19">ROUNDUP(F10,-1)</f>
        <v>50</v>
      </c>
      <c r="H10" s="723">
        <f>T35</f>
        <v>129</v>
      </c>
      <c r="I10" s="725">
        <f>T34</f>
        <v>26</v>
      </c>
      <c r="K10" s="733"/>
      <c r="L10" s="728">
        <v>40</v>
      </c>
      <c r="M10" s="729">
        <v>40.38666391708073</v>
      </c>
      <c r="N10" s="729">
        <v>41.88859773984157</v>
      </c>
      <c r="O10" s="729">
        <v>43.4574865087563</v>
      </c>
      <c r="P10" s="729">
        <v>45.09681692051009</v>
      </c>
      <c r="Q10" s="729">
        <v>46.810283755984614</v>
      </c>
      <c r="R10" s="729">
        <v>48.601803903906635</v>
      </c>
      <c r="S10" s="729">
        <v>50.47553143937843</v>
      </c>
      <c r="T10" s="729">
        <v>52.43587384501829</v>
      </c>
      <c r="U10" s="729">
        <v>54.48750947044289</v>
      </c>
      <c r="V10" s="730">
        <v>56.63540633462201</v>
      </c>
    </row>
    <row r="11" spans="3:22" ht="12.75">
      <c r="C11" s="735">
        <f>IF(C10&gt;500,"Maximum is 500 feet","")</f>
      </c>
      <c r="D11" s="713"/>
      <c r="E11" s="723">
        <v>50</v>
      </c>
      <c r="F11" s="731">
        <f ca="1" t="shared" si="0"/>
        <v>52.36074717480197</v>
      </c>
      <c r="G11" s="732">
        <f t="shared" si="1"/>
        <v>60</v>
      </c>
      <c r="H11" s="723">
        <f>U35</f>
        <v>69</v>
      </c>
      <c r="I11" s="725">
        <f>U34</f>
        <v>21</v>
      </c>
      <c r="K11" s="733"/>
      <c r="L11" s="728">
        <v>50</v>
      </c>
      <c r="M11" s="729">
        <v>50.48332989635091</v>
      </c>
      <c r="N11" s="729">
        <v>52.36074717480197</v>
      </c>
      <c r="O11" s="729">
        <v>54.32185813594537</v>
      </c>
      <c r="P11" s="729">
        <v>56.37102115063762</v>
      </c>
      <c r="Q11" s="729">
        <v>58.51285469498077</v>
      </c>
      <c r="R11" s="729">
        <v>60.752254879883296</v>
      </c>
      <c r="S11" s="729">
        <v>63.09441429922303</v>
      </c>
      <c r="T11" s="729">
        <v>65.54484230627287</v>
      </c>
      <c r="U11" s="729">
        <v>68.10938683805362</v>
      </c>
      <c r="V11" s="730">
        <v>70.79425791827751</v>
      </c>
    </row>
    <row r="12" spans="2:22" ht="12.75">
      <c r="B12" s="736" t="s">
        <v>144</v>
      </c>
      <c r="C12" s="737"/>
      <c r="D12" s="713"/>
      <c r="E12" s="723">
        <v>60</v>
      </c>
      <c r="F12" s="731">
        <f ca="1" t="shared" si="0"/>
        <v>62.83289660976236</v>
      </c>
      <c r="G12" s="732">
        <f t="shared" si="1"/>
        <v>70</v>
      </c>
      <c r="H12" s="723">
        <f>V35</f>
        <v>56</v>
      </c>
      <c r="I12" s="725">
        <f>V34</f>
        <v>19</v>
      </c>
      <c r="K12" s="733"/>
      <c r="L12" s="728">
        <v>60</v>
      </c>
      <c r="M12" s="729">
        <v>60.579995875621094</v>
      </c>
      <c r="N12" s="729">
        <v>62.83289660976236</v>
      </c>
      <c r="O12" s="729">
        <v>65.18622976313445</v>
      </c>
      <c r="P12" s="729">
        <v>67.64522538076514</v>
      </c>
      <c r="Q12" s="729">
        <v>70.21542563397692</v>
      </c>
      <c r="R12" s="729">
        <v>72.90270585585995</v>
      </c>
      <c r="S12" s="729">
        <v>75.71329715906765</v>
      </c>
      <c r="T12" s="729">
        <v>78.65381076752743</v>
      </c>
      <c r="U12" s="729">
        <v>81.73126420566433</v>
      </c>
      <c r="V12" s="730">
        <v>84.95310950193301</v>
      </c>
    </row>
    <row r="13" spans="2:22" ht="12.75">
      <c r="B13" s="738" t="s">
        <v>114</v>
      </c>
      <c r="C13" s="713" t="s">
        <v>182</v>
      </c>
      <c r="D13" s="713"/>
      <c r="E13" s="723">
        <v>70</v>
      </c>
      <c r="F13" s="731">
        <f ca="1" t="shared" si="0"/>
        <v>73.30504604472276</v>
      </c>
      <c r="G13" s="732">
        <f t="shared" si="1"/>
        <v>80</v>
      </c>
      <c r="H13" s="723">
        <f>W35</f>
        <v>39</v>
      </c>
      <c r="I13" s="725">
        <f>W34</f>
        <v>16</v>
      </c>
      <c r="K13" s="733"/>
      <c r="L13" s="728">
        <v>70</v>
      </c>
      <c r="M13" s="729">
        <v>70.67666185489128</v>
      </c>
      <c r="N13" s="729">
        <v>73.30504604472276</v>
      </c>
      <c r="O13" s="729">
        <v>76.05060139032352</v>
      </c>
      <c r="P13" s="729">
        <v>78.91942961089266</v>
      </c>
      <c r="Q13" s="729">
        <v>81.91799657297308</v>
      </c>
      <c r="R13" s="729">
        <v>85.0531568318366</v>
      </c>
      <c r="S13" s="729">
        <v>88.33218001891224</v>
      </c>
      <c r="T13" s="729">
        <v>91.76277922878201</v>
      </c>
      <c r="U13" s="729">
        <v>95.35314157327507</v>
      </c>
      <c r="V13" s="730">
        <v>99.11196108558852</v>
      </c>
    </row>
    <row r="14" spans="2:22" ht="12.75">
      <c r="B14" s="739" t="s">
        <v>119</v>
      </c>
      <c r="C14" s="740"/>
      <c r="D14" s="713"/>
      <c r="E14" s="723">
        <v>80</v>
      </c>
      <c r="F14" s="731">
        <f ca="1" t="shared" si="0"/>
        <v>83.77719547968314</v>
      </c>
      <c r="G14" s="732">
        <f t="shared" si="1"/>
        <v>90</v>
      </c>
      <c r="H14" s="723">
        <f>X35</f>
        <v>26</v>
      </c>
      <c r="I14" s="725">
        <f>X34</f>
        <v>14</v>
      </c>
      <c r="K14" s="733"/>
      <c r="L14" s="728">
        <v>80</v>
      </c>
      <c r="M14" s="729">
        <v>80.77332783416146</v>
      </c>
      <c r="N14" s="729">
        <v>83.77719547968314</v>
      </c>
      <c r="O14" s="729">
        <v>86.9149730175126</v>
      </c>
      <c r="P14" s="729">
        <v>90.19363384102019</v>
      </c>
      <c r="Q14" s="729">
        <v>93.62056751196923</v>
      </c>
      <c r="R14" s="729">
        <v>97.20360780781327</v>
      </c>
      <c r="S14" s="729">
        <v>100.95106287875686</v>
      </c>
      <c r="T14" s="729">
        <v>104.87174769003659</v>
      </c>
      <c r="U14" s="729">
        <v>108.97501894088578</v>
      </c>
      <c r="V14" s="730">
        <v>113.27081266924402</v>
      </c>
    </row>
    <row r="15" spans="4:22" ht="12.75">
      <c r="D15" s="713"/>
      <c r="E15" s="723">
        <v>90</v>
      </c>
      <c r="F15" s="731">
        <f ca="1" t="shared" si="0"/>
        <v>94.24934491464356</v>
      </c>
      <c r="G15" s="732">
        <f t="shared" si="1"/>
        <v>100</v>
      </c>
      <c r="H15" s="723">
        <f>Y35</f>
        <v>23</v>
      </c>
      <c r="I15" s="725">
        <f>Y34</f>
        <v>12</v>
      </c>
      <c r="K15" s="733"/>
      <c r="L15" s="728">
        <v>90</v>
      </c>
      <c r="M15" s="729">
        <v>90.86999381343163</v>
      </c>
      <c r="N15" s="729">
        <v>94.24934491464356</v>
      </c>
      <c r="O15" s="729">
        <v>97.77934464470167</v>
      </c>
      <c r="P15" s="729">
        <v>101.46783807114772</v>
      </c>
      <c r="Q15" s="729">
        <v>105.32313845096539</v>
      </c>
      <c r="R15" s="729">
        <v>109.35405878378992</v>
      </c>
      <c r="S15" s="729">
        <v>113.56994573860145</v>
      </c>
      <c r="T15" s="729">
        <v>117.98071615129115</v>
      </c>
      <c r="U15" s="729">
        <v>122.59689630849651</v>
      </c>
      <c r="V15" s="730">
        <v>127.42966425289953</v>
      </c>
    </row>
    <row r="16" spans="4:22" ht="12.75">
      <c r="D16" s="713"/>
      <c r="E16" s="723">
        <v>100</v>
      </c>
      <c r="F16" s="731">
        <f ca="1" t="shared" si="0"/>
        <v>104.72149434960394</v>
      </c>
      <c r="G16" s="732">
        <f t="shared" si="1"/>
        <v>110</v>
      </c>
      <c r="H16" s="723">
        <f>Z35</f>
        <v>18</v>
      </c>
      <c r="I16" s="725">
        <f>Z34</f>
        <v>11</v>
      </c>
      <c r="K16" s="733"/>
      <c r="L16" s="728">
        <v>100</v>
      </c>
      <c r="M16" s="729">
        <v>100.96665979270182</v>
      </c>
      <c r="N16" s="729">
        <v>104.72149434960394</v>
      </c>
      <c r="O16" s="729">
        <v>108.64371627189074</v>
      </c>
      <c r="P16" s="729">
        <v>112.74204230127523</v>
      </c>
      <c r="Q16" s="729">
        <v>117.02570938996153</v>
      </c>
      <c r="R16" s="729">
        <v>121.50450975976659</v>
      </c>
      <c r="S16" s="729">
        <v>126.18882859844607</v>
      </c>
      <c r="T16" s="729">
        <v>131.08968461254574</v>
      </c>
      <c r="U16" s="729">
        <v>136.21877367610725</v>
      </c>
      <c r="V16" s="730">
        <v>141.58851583655502</v>
      </c>
    </row>
    <row r="17" spans="4:22" ht="12.75">
      <c r="D17" s="713"/>
      <c r="E17" s="723">
        <v>110</v>
      </c>
      <c r="F17" s="731">
        <f ca="1" t="shared" si="0"/>
        <v>115.19364378456434</v>
      </c>
      <c r="G17" s="732">
        <f t="shared" si="1"/>
        <v>120</v>
      </c>
      <c r="H17" s="723">
        <f>AA35</f>
        <v>0</v>
      </c>
      <c r="I17" s="725">
        <f>AA34</f>
        <v>0</v>
      </c>
      <c r="K17" s="733"/>
      <c r="L17" s="728">
        <v>110</v>
      </c>
      <c r="M17" s="729">
        <v>111.06332577197202</v>
      </c>
      <c r="N17" s="729">
        <v>115.19364378456434</v>
      </c>
      <c r="O17" s="729">
        <v>119.50808789907981</v>
      </c>
      <c r="P17" s="729">
        <v>124.01624653140276</v>
      </c>
      <c r="Q17" s="729">
        <v>128.72828032895768</v>
      </c>
      <c r="R17" s="729">
        <v>133.65496073574326</v>
      </c>
      <c r="S17" s="729">
        <v>138.80771145829067</v>
      </c>
      <c r="T17" s="729">
        <v>144.1986530738003</v>
      </c>
      <c r="U17" s="729">
        <v>149.84065104371794</v>
      </c>
      <c r="V17" s="730">
        <v>155.74736742021054</v>
      </c>
    </row>
    <row r="18" spans="4:22" ht="12.75">
      <c r="D18" s="713"/>
      <c r="E18" s="723">
        <v>120</v>
      </c>
      <c r="F18" s="731">
        <f ca="1" t="shared" si="0"/>
        <v>125.66579321952472</v>
      </c>
      <c r="G18" s="732">
        <f t="shared" si="1"/>
        <v>130</v>
      </c>
      <c r="H18" s="723">
        <f>AB35</f>
        <v>0</v>
      </c>
      <c r="I18" s="725">
        <f>AB34</f>
        <v>0</v>
      </c>
      <c r="K18" s="733"/>
      <c r="L18" s="728">
        <v>120</v>
      </c>
      <c r="M18" s="729">
        <v>121.15999175124219</v>
      </c>
      <c r="N18" s="729">
        <v>125.66579321952472</v>
      </c>
      <c r="O18" s="729">
        <v>130.3724595262689</v>
      </c>
      <c r="P18" s="729">
        <v>135.29045076153028</v>
      </c>
      <c r="Q18" s="729">
        <v>140.43085126795384</v>
      </c>
      <c r="R18" s="729">
        <v>145.8054117117199</v>
      </c>
      <c r="S18" s="729">
        <v>151.4265943181353</v>
      </c>
      <c r="T18" s="729">
        <v>157.30762153505486</v>
      </c>
      <c r="U18" s="729">
        <v>163.46252841132866</v>
      </c>
      <c r="V18" s="730">
        <v>169.90621900386603</v>
      </c>
    </row>
    <row r="19" spans="4:22" ht="12.75">
      <c r="D19" s="713"/>
      <c r="E19" s="741">
        <v>130</v>
      </c>
      <c r="F19" s="742">
        <f ca="1" t="shared" si="0"/>
        <v>136.13794265448513</v>
      </c>
      <c r="G19" s="743">
        <f t="shared" si="1"/>
        <v>140</v>
      </c>
      <c r="H19" s="744">
        <f>AC35</f>
        <v>0</v>
      </c>
      <c r="I19" s="745">
        <f>AC34</f>
        <v>0</v>
      </c>
      <c r="K19" s="746"/>
      <c r="L19" s="747">
        <v>130</v>
      </c>
      <c r="M19" s="748">
        <v>131.25665773051236</v>
      </c>
      <c r="N19" s="748">
        <v>136.13794265448513</v>
      </c>
      <c r="O19" s="748">
        <v>141.23683115345796</v>
      </c>
      <c r="P19" s="748">
        <v>146.56465499165782</v>
      </c>
      <c r="Q19" s="748">
        <v>152.13342220695</v>
      </c>
      <c r="R19" s="748">
        <v>157.95586268769657</v>
      </c>
      <c r="S19" s="748">
        <v>164.04547717797988</v>
      </c>
      <c r="T19" s="748">
        <v>170.41658999630945</v>
      </c>
      <c r="U19" s="748">
        <v>177.0844057789394</v>
      </c>
      <c r="V19" s="749">
        <v>184.06507058752155</v>
      </c>
    </row>
    <row r="20" spans="10:22" ht="12.75">
      <c r="J20" s="710"/>
      <c r="K20" s="709"/>
      <c r="L20" s="710"/>
      <c r="M20" s="710"/>
      <c r="N20" s="710"/>
      <c r="O20" s="710"/>
      <c r="P20" s="710"/>
      <c r="Q20" s="710"/>
      <c r="R20" s="710"/>
      <c r="S20" s="710"/>
      <c r="T20" s="710"/>
      <c r="U20" s="710"/>
      <c r="V20" s="711"/>
    </row>
    <row r="21" spans="3:22" ht="12.75">
      <c r="C21" s="750" t="s">
        <v>80</v>
      </c>
      <c r="E21" s="751">
        <f ca="1">INDIRECT($L$26&amp;ROW(E21))</f>
        <v>14.32370698409226</v>
      </c>
      <c r="K21" s="752" t="s">
        <v>80</v>
      </c>
      <c r="L21" s="728">
        <v>15</v>
      </c>
      <c r="M21" s="729">
        <v>14.856389258391854</v>
      </c>
      <c r="N21" s="729">
        <v>14.32370698409226</v>
      </c>
      <c r="O21" s="729">
        <v>13.806596934203855</v>
      </c>
      <c r="P21" s="729">
        <v>13.304708424490137</v>
      </c>
      <c r="Q21" s="729">
        <v>12.817696280751363</v>
      </c>
      <c r="R21" s="729">
        <v>12.345220790287822</v>
      </c>
      <c r="S21" s="729">
        <v>11.886947653450772</v>
      </c>
      <c r="T21" s="729">
        <v>11.442547935281592</v>
      </c>
      <c r="U21" s="729">
        <v>11.011698017239603</v>
      </c>
      <c r="V21" s="730">
        <v>10.594079549018998</v>
      </c>
    </row>
    <row r="22" spans="3:22" ht="12.75">
      <c r="C22" s="750" t="s">
        <v>81</v>
      </c>
      <c r="E22" s="751">
        <f ca="1">INDIRECT($L$26&amp;ROW(E22))</f>
        <v>19.09827597878968</v>
      </c>
      <c r="K22" s="753" t="s">
        <v>82</v>
      </c>
      <c r="L22" s="754">
        <v>20</v>
      </c>
      <c r="M22" s="755">
        <v>19.808519011189137</v>
      </c>
      <c r="N22" s="755">
        <v>19.09827597878968</v>
      </c>
      <c r="O22" s="755">
        <v>18.408795912271806</v>
      </c>
      <c r="P22" s="755">
        <v>17.739611232653516</v>
      </c>
      <c r="Q22" s="755">
        <v>17.090261707668486</v>
      </c>
      <c r="R22" s="755">
        <v>16.46029438705043</v>
      </c>
      <c r="S22" s="755">
        <v>15.849263537934362</v>
      </c>
      <c r="T22" s="755">
        <v>15.256730580375455</v>
      </c>
      <c r="U22" s="755">
        <v>14.682264022986136</v>
      </c>
      <c r="V22" s="756">
        <v>14.125439398691997</v>
      </c>
    </row>
    <row r="23" spans="10:22" ht="12.75">
      <c r="J23" s="757" t="s">
        <v>171</v>
      </c>
      <c r="P23" s="758"/>
      <c r="Q23" s="758"/>
      <c r="R23" s="758"/>
      <c r="S23" s="758"/>
      <c r="T23" s="758"/>
      <c r="U23" s="758"/>
      <c r="V23" s="758"/>
    </row>
    <row r="24" spans="4:22" ht="13.5" customHeight="1">
      <c r="D24" s="734" t="s">
        <v>14</v>
      </c>
      <c r="E24" s="698" t="s">
        <v>104</v>
      </c>
      <c r="L24" s="758" t="s">
        <v>23</v>
      </c>
      <c r="M24" s="759" t="s">
        <v>23</v>
      </c>
      <c r="N24" s="760" t="s">
        <v>35</v>
      </c>
      <c r="O24" s="761" t="s">
        <v>37</v>
      </c>
      <c r="P24" s="758"/>
      <c r="Q24" s="758"/>
      <c r="R24" s="758"/>
      <c r="S24" s="758"/>
      <c r="T24" s="758"/>
      <c r="U24" s="758"/>
      <c r="V24" s="758"/>
    </row>
    <row r="25" spans="12:22" ht="12.75">
      <c r="L25" s="758">
        <f>IF(C6&gt;999,ROUNDUP(C6,-3),0)</f>
        <v>2000</v>
      </c>
      <c r="M25" s="762">
        <v>0</v>
      </c>
      <c r="N25" s="763" t="s">
        <v>24</v>
      </c>
      <c r="O25" s="764">
        <f>CODE("L")</f>
        <v>76</v>
      </c>
      <c r="R25" s="758"/>
      <c r="S25" s="758"/>
      <c r="T25" s="758"/>
      <c r="U25" s="758"/>
      <c r="V25" s="758"/>
    </row>
    <row r="26" spans="4:15" ht="12.75">
      <c r="D26" s="734" t="s">
        <v>15</v>
      </c>
      <c r="E26" s="765" t="s">
        <v>147</v>
      </c>
      <c r="F26" s="765"/>
      <c r="G26" s="765"/>
      <c r="H26" s="765"/>
      <c r="I26" s="765"/>
      <c r="L26" s="758" t="str">
        <f>DGET(M24:N35,2,L24:L25)</f>
        <v>N</v>
      </c>
      <c r="M26" s="762">
        <v>1000</v>
      </c>
      <c r="N26" s="763" t="str">
        <f>CHAR(O26)</f>
        <v>M</v>
      </c>
      <c r="O26" s="764">
        <f>O25+1</f>
        <v>77</v>
      </c>
    </row>
    <row r="27" spans="5:15" ht="12.75">
      <c r="E27" s="765"/>
      <c r="F27" s="765"/>
      <c r="G27" s="765"/>
      <c r="H27" s="765"/>
      <c r="I27" s="765"/>
      <c r="M27" s="762">
        <v>2000</v>
      </c>
      <c r="N27" s="763" t="str">
        <f aca="true" t="shared" si="2" ref="N27:N35">CHAR(O27)</f>
        <v>N</v>
      </c>
      <c r="O27" s="766">
        <f aca="true" t="shared" si="3" ref="O27:O35">O26+1</f>
        <v>78</v>
      </c>
    </row>
    <row r="28" spans="5:15" ht="12.75">
      <c r="E28" s="765"/>
      <c r="F28" s="765"/>
      <c r="G28" s="765"/>
      <c r="H28" s="765"/>
      <c r="I28" s="765"/>
      <c r="K28" s="750" t="s">
        <v>100</v>
      </c>
      <c r="L28" s="699">
        <f>IF(C6&gt;999,ROUNDUP(C6,-3),0)</f>
        <v>2000</v>
      </c>
      <c r="M28" s="762">
        <v>3000</v>
      </c>
      <c r="N28" s="763" t="str">
        <f t="shared" si="2"/>
        <v>O</v>
      </c>
      <c r="O28" s="766">
        <f t="shared" si="3"/>
        <v>79</v>
      </c>
    </row>
    <row r="29" spans="5:15" ht="13.5" thickBot="1">
      <c r="E29" s="765"/>
      <c r="F29" s="765"/>
      <c r="G29" s="765"/>
      <c r="H29" s="765"/>
      <c r="I29" s="765"/>
      <c r="K29" s="750" t="s">
        <v>99</v>
      </c>
      <c r="L29" s="699">
        <f>IF(C6&lt;1000,C6,IF(C6&lt;=500,ROUNDUP(C6-C10,-3),ROUNDUP(C6-500,-3)))</f>
        <v>1000</v>
      </c>
      <c r="M29" s="762">
        <v>4000</v>
      </c>
      <c r="N29" s="763" t="str">
        <f t="shared" si="2"/>
        <v>P</v>
      </c>
      <c r="O29" s="766">
        <f t="shared" si="3"/>
        <v>80</v>
      </c>
    </row>
    <row r="30" spans="5:29" ht="12.75">
      <c r="E30" s="765"/>
      <c r="F30" s="765"/>
      <c r="G30" s="765"/>
      <c r="H30" s="765"/>
      <c r="I30" s="765"/>
      <c r="M30" s="762">
        <v>5000</v>
      </c>
      <c r="N30" s="763" t="str">
        <f t="shared" si="2"/>
        <v>Q</v>
      </c>
      <c r="O30" s="728">
        <f t="shared" si="3"/>
        <v>81</v>
      </c>
      <c r="P30" s="767" t="s">
        <v>173</v>
      </c>
      <c r="Q30" s="768"/>
      <c r="R30" s="768"/>
      <c r="S30" s="768"/>
      <c r="T30" s="768"/>
      <c r="U30" s="768"/>
      <c r="V30" s="768"/>
      <c r="W30" s="768"/>
      <c r="X30" s="768"/>
      <c r="Y30" s="768"/>
      <c r="Z30" s="768"/>
      <c r="AA30" s="768"/>
      <c r="AB30" s="768"/>
      <c r="AC30" s="769"/>
    </row>
    <row r="31" spans="13:29" ht="12.75">
      <c r="M31" s="762">
        <v>6000</v>
      </c>
      <c r="N31" s="763" t="str">
        <f t="shared" si="2"/>
        <v>R</v>
      </c>
      <c r="O31" s="728">
        <f t="shared" si="3"/>
        <v>82</v>
      </c>
      <c r="P31" s="770"/>
      <c r="Q31" s="710"/>
      <c r="R31" s="710"/>
      <c r="S31" s="710"/>
      <c r="T31" s="710"/>
      <c r="U31" s="710"/>
      <c r="V31" s="710"/>
      <c r="W31" s="710"/>
      <c r="X31" s="710"/>
      <c r="Y31" s="710"/>
      <c r="Z31" s="710"/>
      <c r="AA31" s="710"/>
      <c r="AB31" s="710"/>
      <c r="AC31" s="771"/>
    </row>
    <row r="32" spans="4:29" ht="12.75" customHeight="1">
      <c r="D32" s="734" t="s">
        <v>17</v>
      </c>
      <c r="E32" s="772" t="s">
        <v>150</v>
      </c>
      <c r="F32" s="772"/>
      <c r="G32" s="772"/>
      <c r="H32" s="772"/>
      <c r="I32" s="772"/>
      <c r="M32" s="762">
        <v>7000</v>
      </c>
      <c r="N32" s="763" t="str">
        <f t="shared" si="2"/>
        <v>S</v>
      </c>
      <c r="O32" s="728">
        <f t="shared" si="3"/>
        <v>83</v>
      </c>
      <c r="P32" s="770"/>
      <c r="Q32" s="710"/>
      <c r="R32" s="773" t="s">
        <v>145</v>
      </c>
      <c r="S32" s="696">
        <v>3</v>
      </c>
      <c r="T32" s="710"/>
      <c r="U32" s="710"/>
      <c r="V32" s="710"/>
      <c r="W32" s="710"/>
      <c r="X32" s="710"/>
      <c r="Y32" s="710"/>
      <c r="Z32" s="710"/>
      <c r="AA32" s="710"/>
      <c r="AB32" s="710"/>
      <c r="AC32" s="771"/>
    </row>
    <row r="33" spans="5:29" ht="12.75">
      <c r="E33" s="772"/>
      <c r="F33" s="772"/>
      <c r="G33" s="772"/>
      <c r="H33" s="772"/>
      <c r="I33" s="772"/>
      <c r="M33" s="762">
        <v>8000</v>
      </c>
      <c r="N33" s="763" t="str">
        <f t="shared" si="2"/>
        <v>T</v>
      </c>
      <c r="O33" s="728">
        <f t="shared" si="3"/>
        <v>84</v>
      </c>
      <c r="P33" s="770"/>
      <c r="Q33" s="710"/>
      <c r="S33" s="710"/>
      <c r="T33" s="710"/>
      <c r="U33" s="710"/>
      <c r="V33" s="710"/>
      <c r="W33" s="710"/>
      <c r="X33" s="710"/>
      <c r="Y33" s="710"/>
      <c r="Z33" s="710"/>
      <c r="AA33" s="710"/>
      <c r="AB33" s="710"/>
      <c r="AC33" s="771"/>
    </row>
    <row r="34" spans="5:29" ht="12.75">
      <c r="E34" s="772"/>
      <c r="F34" s="772"/>
      <c r="G34" s="772"/>
      <c r="H34" s="772"/>
      <c r="I34" s="772"/>
      <c r="M34" s="762">
        <v>9000</v>
      </c>
      <c r="N34" s="763" t="str">
        <f t="shared" si="2"/>
        <v>U</v>
      </c>
      <c r="O34" s="728">
        <f t="shared" si="3"/>
        <v>85</v>
      </c>
      <c r="P34" s="770"/>
      <c r="Q34" s="710">
        <f aca="true" t="shared" si="4" ref="Q34:AC34">IF($S$32=1,Q56,IF($S$32=2,Q80,Q102))</f>
        <v>30</v>
      </c>
      <c r="R34" s="710">
        <f t="shared" si="4"/>
        <v>30</v>
      </c>
      <c r="S34" s="710">
        <f t="shared" si="4"/>
        <v>30</v>
      </c>
      <c r="T34" s="710">
        <f t="shared" si="4"/>
        <v>26</v>
      </c>
      <c r="U34" s="710">
        <f t="shared" si="4"/>
        <v>21</v>
      </c>
      <c r="V34" s="710">
        <f t="shared" si="4"/>
        <v>19</v>
      </c>
      <c r="W34" s="710">
        <f t="shared" si="4"/>
        <v>16</v>
      </c>
      <c r="X34" s="710">
        <f t="shared" si="4"/>
        <v>14</v>
      </c>
      <c r="Y34" s="710">
        <f t="shared" si="4"/>
        <v>12</v>
      </c>
      <c r="Z34" s="710">
        <f t="shared" si="4"/>
        <v>11</v>
      </c>
      <c r="AA34" s="710">
        <f t="shared" si="4"/>
        <v>0</v>
      </c>
      <c r="AB34" s="710">
        <f t="shared" si="4"/>
        <v>0</v>
      </c>
      <c r="AC34" s="771">
        <f t="shared" si="4"/>
        <v>0</v>
      </c>
    </row>
    <row r="35" spans="13:29" ht="12.75">
      <c r="M35" s="774">
        <v>10000</v>
      </c>
      <c r="N35" s="775" t="str">
        <f t="shared" si="2"/>
        <v>V</v>
      </c>
      <c r="O35" s="776">
        <f t="shared" si="3"/>
        <v>86</v>
      </c>
      <c r="P35" s="770"/>
      <c r="Q35" s="710">
        <f aca="true" t="shared" si="5" ref="Q35:AC35">IF($S$32=1,Q57,IF($S$32=2,Q81,Q103))</f>
        <v>190</v>
      </c>
      <c r="R35" s="710">
        <f t="shared" si="5"/>
        <v>190</v>
      </c>
      <c r="S35" s="710">
        <f t="shared" si="5"/>
        <v>190</v>
      </c>
      <c r="T35" s="710">
        <f t="shared" si="5"/>
        <v>129</v>
      </c>
      <c r="U35" s="710">
        <f t="shared" si="5"/>
        <v>69</v>
      </c>
      <c r="V35" s="710">
        <f t="shared" si="5"/>
        <v>56</v>
      </c>
      <c r="W35" s="710">
        <f t="shared" si="5"/>
        <v>39</v>
      </c>
      <c r="X35" s="710">
        <f t="shared" si="5"/>
        <v>26</v>
      </c>
      <c r="Y35" s="710">
        <f t="shared" si="5"/>
        <v>23</v>
      </c>
      <c r="Z35" s="710">
        <f t="shared" si="5"/>
        <v>18</v>
      </c>
      <c r="AA35" s="710">
        <f t="shared" si="5"/>
        <v>0</v>
      </c>
      <c r="AB35" s="710">
        <f t="shared" si="5"/>
        <v>0</v>
      </c>
      <c r="AC35" s="771">
        <f t="shared" si="5"/>
        <v>0</v>
      </c>
    </row>
    <row r="36" spans="14:29" ht="12.75">
      <c r="N36" s="710"/>
      <c r="P36" s="770"/>
      <c r="Q36" s="710"/>
      <c r="R36" s="710"/>
      <c r="S36" s="710"/>
      <c r="T36" s="710"/>
      <c r="U36" s="710"/>
      <c r="V36" s="710"/>
      <c r="W36" s="710"/>
      <c r="X36" s="710"/>
      <c r="Y36" s="710"/>
      <c r="Z36" s="710"/>
      <c r="AA36" s="710"/>
      <c r="AB36" s="710"/>
      <c r="AC36" s="771"/>
    </row>
    <row r="37" spans="12:29" ht="12.75">
      <c r="L37" s="777" t="s">
        <v>172</v>
      </c>
      <c r="P37" s="778" t="s">
        <v>51</v>
      </c>
      <c r="Q37" s="710"/>
      <c r="R37" s="710"/>
      <c r="S37" s="710"/>
      <c r="T37" s="710"/>
      <c r="U37" s="710"/>
      <c r="V37" s="710"/>
      <c r="W37" s="710"/>
      <c r="X37" s="710"/>
      <c r="Y37" s="710"/>
      <c r="Z37" s="710"/>
      <c r="AA37" s="710"/>
      <c r="AB37" s="710"/>
      <c r="AC37" s="771"/>
    </row>
    <row r="38" spans="12:29" ht="13.5">
      <c r="L38" s="758" t="s">
        <v>87</v>
      </c>
      <c r="M38" s="759" t="s">
        <v>86</v>
      </c>
      <c r="N38" s="779" t="s">
        <v>87</v>
      </c>
      <c r="P38" s="780" t="s">
        <v>112</v>
      </c>
      <c r="Q38" s="781"/>
      <c r="R38" s="782" t="s">
        <v>88</v>
      </c>
      <c r="S38" s="783" t="s">
        <v>89</v>
      </c>
      <c r="T38" s="784" t="s">
        <v>90</v>
      </c>
      <c r="U38" s="785"/>
      <c r="V38" s="781"/>
      <c r="W38" s="781"/>
      <c r="X38" s="781"/>
      <c r="Y38" s="781"/>
      <c r="Z38" s="781"/>
      <c r="AA38" s="781"/>
      <c r="AB38" s="781"/>
      <c r="AC38" s="786"/>
    </row>
    <row r="39" spans="12:51" ht="12.75">
      <c r="L39" s="758" t="str">
        <f>UPPER(C8)</f>
        <v>D</v>
      </c>
      <c r="M39" s="762">
        <v>12</v>
      </c>
      <c r="N39" s="763" t="s">
        <v>58</v>
      </c>
      <c r="P39" s="787"/>
      <c r="Q39" s="710"/>
      <c r="R39" s="762">
        <v>35</v>
      </c>
      <c r="S39" s="763">
        <v>65</v>
      </c>
      <c r="T39" s="766">
        <f>S39+1</f>
        <v>66</v>
      </c>
      <c r="U39" s="710"/>
      <c r="V39" s="728"/>
      <c r="W39" s="728"/>
      <c r="X39" s="728"/>
      <c r="Y39" s="710"/>
      <c r="Z39" s="710"/>
      <c r="AA39" s="710"/>
      <c r="AB39" s="728"/>
      <c r="AC39" s="788"/>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row>
    <row r="40" spans="12:51" ht="12.75">
      <c r="L40" s="758">
        <f>_xlfn.IFERROR(DGET(M38:N65,1,L38:L39),38)</f>
        <v>34</v>
      </c>
      <c r="M40" s="762">
        <v>13</v>
      </c>
      <c r="N40" s="763" t="s">
        <v>59</v>
      </c>
      <c r="P40" s="787"/>
      <c r="Q40" s="710"/>
      <c r="R40" s="762">
        <v>40</v>
      </c>
      <c r="S40" s="763">
        <f aca="true" t="shared" si="6" ref="S40:S49">S39+2</f>
        <v>67</v>
      </c>
      <c r="T40" s="766">
        <f aca="true" t="shared" si="7" ref="T40:T49">S40+1</f>
        <v>68</v>
      </c>
      <c r="U40" s="710"/>
      <c r="V40" s="728"/>
      <c r="W40" s="728"/>
      <c r="X40" s="728"/>
      <c r="Y40" s="710"/>
      <c r="Z40" s="710"/>
      <c r="AA40" s="710"/>
      <c r="AB40" s="728"/>
      <c r="AC40" s="788"/>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row>
    <row r="41" spans="12:51" ht="12.75">
      <c r="L41" s="758"/>
      <c r="M41" s="762">
        <v>14</v>
      </c>
      <c r="N41" s="763" t="s">
        <v>56</v>
      </c>
      <c r="P41" s="787"/>
      <c r="Q41" s="710"/>
      <c r="R41" s="762">
        <f aca="true" t="shared" si="8" ref="R41:R49">R40+10</f>
        <v>50</v>
      </c>
      <c r="S41" s="763">
        <f t="shared" si="6"/>
        <v>69</v>
      </c>
      <c r="T41" s="766">
        <f t="shared" si="7"/>
        <v>70</v>
      </c>
      <c r="U41" s="710"/>
      <c r="V41" s="728"/>
      <c r="W41" s="728"/>
      <c r="X41" s="728"/>
      <c r="Y41" s="710"/>
      <c r="Z41" s="710"/>
      <c r="AA41" s="710"/>
      <c r="AB41" s="728"/>
      <c r="AC41" s="788"/>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row>
    <row r="42" spans="12:51" ht="12.75">
      <c r="L42" s="758"/>
      <c r="M42" s="762">
        <v>15</v>
      </c>
      <c r="N42" s="763" t="s">
        <v>60</v>
      </c>
      <c r="P42" s="787"/>
      <c r="Q42" s="710"/>
      <c r="R42" s="762">
        <f t="shared" si="8"/>
        <v>60</v>
      </c>
      <c r="S42" s="763">
        <f t="shared" si="6"/>
        <v>71</v>
      </c>
      <c r="T42" s="766">
        <f t="shared" si="7"/>
        <v>72</v>
      </c>
      <c r="U42" s="710"/>
      <c r="V42" s="728"/>
      <c r="W42" s="728"/>
      <c r="X42" s="728"/>
      <c r="Y42" s="710"/>
      <c r="Z42" s="710"/>
      <c r="AA42" s="710"/>
      <c r="AB42" s="728"/>
      <c r="AC42" s="788"/>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row>
    <row r="43" spans="12:49" ht="12.75">
      <c r="L43" s="758"/>
      <c r="M43" s="762">
        <v>16</v>
      </c>
      <c r="N43" s="763" t="s">
        <v>34</v>
      </c>
      <c r="P43" s="770"/>
      <c r="Q43" s="710"/>
      <c r="R43" s="762">
        <f t="shared" si="8"/>
        <v>70</v>
      </c>
      <c r="S43" s="763">
        <f t="shared" si="6"/>
        <v>73</v>
      </c>
      <c r="T43" s="766">
        <f t="shared" si="7"/>
        <v>74</v>
      </c>
      <c r="U43" s="710"/>
      <c r="V43" s="710"/>
      <c r="W43" s="710"/>
      <c r="X43" s="728"/>
      <c r="Y43" s="710"/>
      <c r="Z43" s="710"/>
      <c r="AA43" s="710"/>
      <c r="AB43" s="728"/>
      <c r="AC43" s="788"/>
      <c r="AD43" s="722"/>
      <c r="AE43" s="722"/>
      <c r="AF43" s="722"/>
      <c r="AG43" s="722"/>
      <c r="AH43" s="722"/>
      <c r="AI43" s="722"/>
      <c r="AJ43" s="722"/>
      <c r="AK43" s="722"/>
      <c r="AL43" s="722"/>
      <c r="AM43" s="722"/>
      <c r="AN43" s="722"/>
      <c r="AO43" s="722"/>
      <c r="AP43" s="722"/>
      <c r="AQ43" s="722"/>
      <c r="AR43" s="722"/>
      <c r="AS43" s="722"/>
      <c r="AT43" s="722"/>
      <c r="AU43" s="722"/>
      <c r="AV43" s="722"/>
      <c r="AW43" s="722"/>
    </row>
    <row r="44" spans="13:49" ht="12.75">
      <c r="M44" s="762">
        <v>17</v>
      </c>
      <c r="N44" s="763" t="s">
        <v>33</v>
      </c>
      <c r="P44" s="770"/>
      <c r="Q44" s="710"/>
      <c r="R44" s="762">
        <f t="shared" si="8"/>
        <v>80</v>
      </c>
      <c r="S44" s="763">
        <f t="shared" si="6"/>
        <v>75</v>
      </c>
      <c r="T44" s="766">
        <f t="shared" si="7"/>
        <v>76</v>
      </c>
      <c r="U44" s="710"/>
      <c r="V44" s="710"/>
      <c r="W44" s="710"/>
      <c r="X44" s="728"/>
      <c r="Y44" s="710"/>
      <c r="Z44" s="710"/>
      <c r="AA44" s="710"/>
      <c r="AB44" s="728"/>
      <c r="AC44" s="788"/>
      <c r="AD44" s="722"/>
      <c r="AE44" s="722"/>
      <c r="AF44" s="722"/>
      <c r="AG44" s="722"/>
      <c r="AH44" s="722"/>
      <c r="AI44" s="722"/>
      <c r="AJ44" s="722"/>
      <c r="AK44" s="722"/>
      <c r="AL44" s="722"/>
      <c r="AM44" s="722"/>
      <c r="AN44" s="722"/>
      <c r="AO44" s="722"/>
      <c r="AP44" s="722"/>
      <c r="AQ44" s="722"/>
      <c r="AR44" s="722"/>
      <c r="AS44" s="722"/>
      <c r="AT44" s="722"/>
      <c r="AU44" s="722"/>
      <c r="AV44" s="722"/>
      <c r="AW44" s="722"/>
    </row>
    <row r="45" spans="13:29" ht="12.75">
      <c r="M45" s="762">
        <v>18</v>
      </c>
      <c r="N45" s="763" t="s">
        <v>32</v>
      </c>
      <c r="P45" s="770"/>
      <c r="Q45" s="710"/>
      <c r="R45" s="762">
        <f t="shared" si="8"/>
        <v>90</v>
      </c>
      <c r="S45" s="763">
        <f t="shared" si="6"/>
        <v>77</v>
      </c>
      <c r="T45" s="766">
        <f t="shared" si="7"/>
        <v>78</v>
      </c>
      <c r="U45" s="710"/>
      <c r="V45" s="710"/>
      <c r="W45" s="710"/>
      <c r="X45" s="710"/>
      <c r="Y45" s="710"/>
      <c r="Z45" s="710"/>
      <c r="AA45" s="710"/>
      <c r="AB45" s="710"/>
      <c r="AC45" s="771"/>
    </row>
    <row r="46" spans="13:29" ht="12.75">
      <c r="M46" s="762">
        <v>19</v>
      </c>
      <c r="N46" s="763" t="s">
        <v>31</v>
      </c>
      <c r="P46" s="770"/>
      <c r="Q46" s="710"/>
      <c r="R46" s="762">
        <f t="shared" si="8"/>
        <v>100</v>
      </c>
      <c r="S46" s="763">
        <f t="shared" si="6"/>
        <v>79</v>
      </c>
      <c r="T46" s="766">
        <f t="shared" si="7"/>
        <v>80</v>
      </c>
      <c r="U46" s="710"/>
      <c r="V46" s="710"/>
      <c r="W46" s="710"/>
      <c r="X46" s="710"/>
      <c r="Y46" s="710"/>
      <c r="Z46" s="710"/>
      <c r="AA46" s="710"/>
      <c r="AB46" s="710"/>
      <c r="AC46" s="771"/>
    </row>
    <row r="47" spans="13:29" ht="12.75">
      <c r="M47" s="762">
        <v>20</v>
      </c>
      <c r="N47" s="763" t="s">
        <v>30</v>
      </c>
      <c r="P47" s="770"/>
      <c r="Q47" s="710"/>
      <c r="R47" s="762">
        <f t="shared" si="8"/>
        <v>110</v>
      </c>
      <c r="S47" s="763">
        <f t="shared" si="6"/>
        <v>81</v>
      </c>
      <c r="T47" s="766">
        <f t="shared" si="7"/>
        <v>82</v>
      </c>
      <c r="U47" s="710"/>
      <c r="V47" s="710"/>
      <c r="W47" s="710"/>
      <c r="X47" s="710"/>
      <c r="Y47" s="710"/>
      <c r="Z47" s="710"/>
      <c r="AA47" s="710"/>
      <c r="AB47" s="710"/>
      <c r="AC47" s="771"/>
    </row>
    <row r="48" spans="13:29" ht="12.75">
      <c r="M48" s="762">
        <v>21</v>
      </c>
      <c r="N48" s="763" t="s">
        <v>29</v>
      </c>
      <c r="P48" s="770"/>
      <c r="Q48" s="710"/>
      <c r="R48" s="762">
        <f t="shared" si="8"/>
        <v>120</v>
      </c>
      <c r="S48" s="763">
        <f t="shared" si="6"/>
        <v>83</v>
      </c>
      <c r="T48" s="766">
        <f t="shared" si="7"/>
        <v>84</v>
      </c>
      <c r="U48" s="710"/>
      <c r="V48" s="710"/>
      <c r="W48" s="710"/>
      <c r="X48" s="710"/>
      <c r="Y48" s="710"/>
      <c r="Z48" s="710"/>
      <c r="AA48" s="710"/>
      <c r="AB48" s="710"/>
      <c r="AC48" s="771"/>
    </row>
    <row r="49" spans="13:29" ht="12.75">
      <c r="M49" s="762">
        <v>22</v>
      </c>
      <c r="N49" s="763" t="s">
        <v>28</v>
      </c>
      <c r="P49" s="770"/>
      <c r="Q49" s="710"/>
      <c r="R49" s="774">
        <f t="shared" si="8"/>
        <v>130</v>
      </c>
      <c r="S49" s="775">
        <f t="shared" si="6"/>
        <v>85</v>
      </c>
      <c r="T49" s="775">
        <f t="shared" si="7"/>
        <v>86</v>
      </c>
      <c r="U49" s="710"/>
      <c r="V49" s="710"/>
      <c r="W49" s="710"/>
      <c r="X49" s="710"/>
      <c r="Y49" s="710"/>
      <c r="Z49" s="710"/>
      <c r="AA49" s="710"/>
      <c r="AB49" s="710"/>
      <c r="AC49" s="771"/>
    </row>
    <row r="50" spans="13:29" ht="12.75">
      <c r="M50" s="762">
        <v>23</v>
      </c>
      <c r="N50" s="763" t="s">
        <v>27</v>
      </c>
      <c r="P50" s="770"/>
      <c r="Q50" s="728"/>
      <c r="R50" s="710"/>
      <c r="S50" s="710"/>
      <c r="T50" s="710"/>
      <c r="U50" s="710"/>
      <c r="V50" s="710"/>
      <c r="W50" s="710"/>
      <c r="X50" s="710"/>
      <c r="Y50" s="710"/>
      <c r="Z50" s="710"/>
      <c r="AA50" s="710"/>
      <c r="AB50" s="710"/>
      <c r="AC50" s="771"/>
    </row>
    <row r="51" spans="13:29" ht="12.75">
      <c r="M51" s="762">
        <v>24</v>
      </c>
      <c r="N51" s="763" t="s">
        <v>26</v>
      </c>
      <c r="P51" s="770"/>
      <c r="Q51" s="728"/>
      <c r="R51" s="728"/>
      <c r="S51" s="710"/>
      <c r="T51" s="710"/>
      <c r="U51" s="710"/>
      <c r="V51" s="710"/>
      <c r="W51" s="710"/>
      <c r="X51" s="710"/>
      <c r="Y51" s="710"/>
      <c r="Z51" s="710"/>
      <c r="AA51" s="710"/>
      <c r="AB51" s="710"/>
      <c r="AC51" s="771"/>
    </row>
    <row r="52" spans="13:29" ht="12.75">
      <c r="M52" s="762">
        <v>25</v>
      </c>
      <c r="N52" s="763" t="s">
        <v>25</v>
      </c>
      <c r="P52" s="770"/>
      <c r="Q52" s="728" t="s">
        <v>88</v>
      </c>
      <c r="R52" s="728" t="s">
        <v>88</v>
      </c>
      <c r="S52" s="728" t="s">
        <v>88</v>
      </c>
      <c r="T52" s="728" t="s">
        <v>88</v>
      </c>
      <c r="U52" s="728" t="s">
        <v>88</v>
      </c>
      <c r="V52" s="728" t="s">
        <v>88</v>
      </c>
      <c r="W52" s="728" t="s">
        <v>88</v>
      </c>
      <c r="X52" s="728" t="s">
        <v>88</v>
      </c>
      <c r="Y52" s="728" t="s">
        <v>88</v>
      </c>
      <c r="Z52" s="728" t="s">
        <v>88</v>
      </c>
      <c r="AA52" s="728" t="s">
        <v>88</v>
      </c>
      <c r="AB52" s="728" t="s">
        <v>88</v>
      </c>
      <c r="AC52" s="788" t="s">
        <v>88</v>
      </c>
    </row>
    <row r="53" spans="13:29" ht="12.75">
      <c r="M53" s="762">
        <v>26</v>
      </c>
      <c r="N53" s="763" t="s">
        <v>24</v>
      </c>
      <c r="P53" s="770"/>
      <c r="Q53" s="729">
        <f aca="true" ca="1" t="shared" si="9" ref="Q53:AC53">IF(INDIRECT("G"&amp;Q59)&lt;35,35,(INDIRECT("G"&amp;Q59)))</f>
        <v>35</v>
      </c>
      <c r="R53" s="729">
        <f ca="1" t="shared" si="9"/>
        <v>35</v>
      </c>
      <c r="S53" s="729">
        <f ca="1" t="shared" si="9"/>
        <v>40</v>
      </c>
      <c r="T53" s="729">
        <f ca="1" t="shared" si="9"/>
        <v>50</v>
      </c>
      <c r="U53" s="729">
        <f ca="1" t="shared" si="9"/>
        <v>60</v>
      </c>
      <c r="V53" s="729">
        <f ca="1" t="shared" si="9"/>
        <v>70</v>
      </c>
      <c r="W53" s="729">
        <f ca="1" t="shared" si="9"/>
        <v>80</v>
      </c>
      <c r="X53" s="729">
        <f ca="1" t="shared" si="9"/>
        <v>90</v>
      </c>
      <c r="Y53" s="729">
        <f ca="1" t="shared" si="9"/>
        <v>100</v>
      </c>
      <c r="Z53" s="729">
        <f ca="1" t="shared" si="9"/>
        <v>110</v>
      </c>
      <c r="AA53" s="729">
        <f ca="1" t="shared" si="9"/>
        <v>120</v>
      </c>
      <c r="AB53" s="729">
        <f ca="1" t="shared" si="9"/>
        <v>130</v>
      </c>
      <c r="AC53" s="789">
        <f ca="1" t="shared" si="9"/>
        <v>140</v>
      </c>
    </row>
    <row r="54" spans="13:29" ht="12.75">
      <c r="M54" s="762">
        <v>27</v>
      </c>
      <c r="N54" s="763" t="s">
        <v>61</v>
      </c>
      <c r="P54" s="790" t="s">
        <v>84</v>
      </c>
      <c r="Q54" s="728">
        <f aca="true" t="shared" si="10" ref="Q54:AA54">DGET($R38:$S49,2,Q52:Q53)</f>
        <v>65</v>
      </c>
      <c r="R54" s="728">
        <f t="shared" si="10"/>
        <v>65</v>
      </c>
      <c r="S54" s="728">
        <f t="shared" si="10"/>
        <v>67</v>
      </c>
      <c r="T54" s="728">
        <f t="shared" si="10"/>
        <v>69</v>
      </c>
      <c r="U54" s="728">
        <f t="shared" si="10"/>
        <v>71</v>
      </c>
      <c r="V54" s="728">
        <f t="shared" si="10"/>
        <v>73</v>
      </c>
      <c r="W54" s="728">
        <f t="shared" si="10"/>
        <v>75</v>
      </c>
      <c r="X54" s="728">
        <f t="shared" si="10"/>
        <v>77</v>
      </c>
      <c r="Y54" s="728">
        <f t="shared" si="10"/>
        <v>79</v>
      </c>
      <c r="Z54" s="728">
        <f t="shared" si="10"/>
        <v>81</v>
      </c>
      <c r="AA54" s="728">
        <f t="shared" si="10"/>
        <v>83</v>
      </c>
      <c r="AB54" s="728">
        <f>_xlfn.IFERROR(DGET($R38:$S49,2,AB52:AB53),999)</f>
        <v>85</v>
      </c>
      <c r="AC54" s="788">
        <f>_xlfn.IFERROR(DGET($R38:$S49,2,AC52:AC53),999)</f>
        <v>999</v>
      </c>
    </row>
    <row r="55" spans="13:29" ht="12.75">
      <c r="M55" s="762">
        <v>28</v>
      </c>
      <c r="N55" s="763" t="s">
        <v>62</v>
      </c>
      <c r="P55" s="790" t="s">
        <v>85</v>
      </c>
      <c r="Q55" s="728">
        <f>Q54+1</f>
        <v>66</v>
      </c>
      <c r="R55" s="728">
        <f aca="true" t="shared" si="11" ref="R55:AC55">R54+1</f>
        <v>66</v>
      </c>
      <c r="S55" s="728">
        <f t="shared" si="11"/>
        <v>68</v>
      </c>
      <c r="T55" s="728">
        <f t="shared" si="11"/>
        <v>70</v>
      </c>
      <c r="U55" s="728">
        <f t="shared" si="11"/>
        <v>72</v>
      </c>
      <c r="V55" s="728">
        <f t="shared" si="11"/>
        <v>74</v>
      </c>
      <c r="W55" s="728">
        <f t="shared" si="11"/>
        <v>76</v>
      </c>
      <c r="X55" s="728">
        <f t="shared" si="11"/>
        <v>78</v>
      </c>
      <c r="Y55" s="728">
        <f t="shared" si="11"/>
        <v>80</v>
      </c>
      <c r="Z55" s="728">
        <f t="shared" si="11"/>
        <v>82</v>
      </c>
      <c r="AA55" s="728">
        <f t="shared" si="11"/>
        <v>84</v>
      </c>
      <c r="AB55" s="728">
        <f t="shared" si="11"/>
        <v>86</v>
      </c>
      <c r="AC55" s="788">
        <f t="shared" si="11"/>
        <v>1000</v>
      </c>
    </row>
    <row r="56" spans="13:29" ht="12.75">
      <c r="M56" s="762">
        <v>29</v>
      </c>
      <c r="N56" s="763" t="s">
        <v>63</v>
      </c>
      <c r="P56" s="770"/>
      <c r="Q56" s="728">
        <f ca="1">INDIRECT("'RDP Air'!R"&amp;Q54&amp;"C"&amp;$L$40,FALSE)</f>
        <v>29</v>
      </c>
      <c r="R56" s="728">
        <f ca="1" t="shared" si="12" ref="R56:AC56">INDIRECT("'RDP Air'!R"&amp;R54&amp;"C"&amp;$L$40,FALSE)</f>
        <v>29</v>
      </c>
      <c r="S56" s="728">
        <f ca="1" t="shared" si="12"/>
        <v>25</v>
      </c>
      <c r="T56" s="728">
        <f ca="1" t="shared" si="12"/>
        <v>19</v>
      </c>
      <c r="U56" s="728">
        <f ca="1" t="shared" si="12"/>
        <v>16</v>
      </c>
      <c r="V56" s="728">
        <f ca="1" t="shared" si="12"/>
        <v>13</v>
      </c>
      <c r="W56" s="728">
        <f ca="1" t="shared" si="12"/>
        <v>11</v>
      </c>
      <c r="X56" s="728">
        <f ca="1" t="shared" si="12"/>
        <v>10</v>
      </c>
      <c r="Y56" s="728">
        <f ca="1" t="shared" si="12"/>
        <v>9</v>
      </c>
      <c r="Z56" s="728">
        <f ca="1" t="shared" si="12"/>
        <v>8</v>
      </c>
      <c r="AA56" s="728">
        <f ca="1" t="shared" si="12"/>
        <v>7</v>
      </c>
      <c r="AB56" s="728">
        <f ca="1" t="shared" si="12"/>
        <v>7</v>
      </c>
      <c r="AC56" s="788">
        <f ca="1" t="shared" si="12"/>
        <v>0</v>
      </c>
    </row>
    <row r="57" spans="13:29" ht="12.75">
      <c r="M57" s="762">
        <v>30</v>
      </c>
      <c r="N57" s="763" t="s">
        <v>64</v>
      </c>
      <c r="P57" s="770"/>
      <c r="Q57" s="728">
        <f ca="1">INDIRECT("'RDP Air'!R"&amp;Q55&amp;"C"&amp;$L$40,FALSE)</f>
        <v>176</v>
      </c>
      <c r="R57" s="728">
        <f ca="1" t="shared" si="13" ref="R57:AC57">INDIRECT("'RDP Air'!R"&amp;R55&amp;"C"&amp;$L$40,FALSE)</f>
        <v>176</v>
      </c>
      <c r="S57" s="728">
        <f ca="1" t="shared" si="13"/>
        <v>115</v>
      </c>
      <c r="T57" s="728">
        <f ca="1" t="shared" si="13"/>
        <v>61</v>
      </c>
      <c r="U57" s="728">
        <f ca="1" t="shared" si="13"/>
        <v>39</v>
      </c>
      <c r="V57" s="728">
        <f ca="1" t="shared" si="13"/>
        <v>27</v>
      </c>
      <c r="W57" s="728">
        <f ca="1" t="shared" si="13"/>
        <v>19</v>
      </c>
      <c r="X57" s="728">
        <f ca="1" t="shared" si="13"/>
        <v>15</v>
      </c>
      <c r="Y57" s="728">
        <f ca="1" t="shared" si="13"/>
        <v>11</v>
      </c>
      <c r="Z57" s="728">
        <f ca="1" t="shared" si="13"/>
        <v>8</v>
      </c>
      <c r="AA57" s="728">
        <f ca="1" t="shared" si="13"/>
        <v>6</v>
      </c>
      <c r="AB57" s="728">
        <f ca="1" t="shared" si="13"/>
        <v>3</v>
      </c>
      <c r="AC57" s="788">
        <f ca="1" t="shared" si="13"/>
        <v>0</v>
      </c>
    </row>
    <row r="58" spans="13:29" ht="12.75">
      <c r="M58" s="762">
        <v>31</v>
      </c>
      <c r="N58" s="763" t="s">
        <v>65</v>
      </c>
      <c r="P58" s="770"/>
      <c r="Q58" s="710"/>
      <c r="R58" s="710"/>
      <c r="S58" s="710"/>
      <c r="T58" s="710"/>
      <c r="U58" s="710"/>
      <c r="V58" s="710"/>
      <c r="W58" s="710"/>
      <c r="X58" s="710"/>
      <c r="Y58" s="710"/>
      <c r="Z58" s="710"/>
      <c r="AA58" s="710"/>
      <c r="AB58" s="710"/>
      <c r="AC58" s="771"/>
    </row>
    <row r="59" spans="13:29" ht="12.75">
      <c r="M59" s="762">
        <v>32</v>
      </c>
      <c r="N59" s="763" t="s">
        <v>66</v>
      </c>
      <c r="P59" s="791"/>
      <c r="Q59" s="792">
        <v>7</v>
      </c>
      <c r="R59" s="792">
        <f>Q59+1</f>
        <v>8</v>
      </c>
      <c r="S59" s="792">
        <f aca="true" t="shared" si="14" ref="S59:AA59">R59+1</f>
        <v>9</v>
      </c>
      <c r="T59" s="792">
        <f t="shared" si="14"/>
        <v>10</v>
      </c>
      <c r="U59" s="792">
        <f t="shared" si="14"/>
        <v>11</v>
      </c>
      <c r="V59" s="792">
        <f t="shared" si="14"/>
        <v>12</v>
      </c>
      <c r="W59" s="792">
        <f t="shared" si="14"/>
        <v>13</v>
      </c>
      <c r="X59" s="792">
        <f t="shared" si="14"/>
        <v>14</v>
      </c>
      <c r="Y59" s="792">
        <f t="shared" si="14"/>
        <v>15</v>
      </c>
      <c r="Z59" s="792">
        <f t="shared" si="14"/>
        <v>16</v>
      </c>
      <c r="AA59" s="792">
        <f t="shared" si="14"/>
        <v>17</v>
      </c>
      <c r="AB59" s="792">
        <f>AA59+1</f>
        <v>18</v>
      </c>
      <c r="AC59" s="793">
        <f>AB59+1</f>
        <v>19</v>
      </c>
    </row>
    <row r="60" spans="13:29" ht="12.75">
      <c r="M60" s="762">
        <v>33</v>
      </c>
      <c r="N60" s="763" t="s">
        <v>67</v>
      </c>
      <c r="P60" s="770"/>
      <c r="Q60" s="710"/>
      <c r="R60" s="710"/>
      <c r="S60" s="710"/>
      <c r="T60" s="710"/>
      <c r="U60" s="710"/>
      <c r="V60" s="710"/>
      <c r="W60" s="710"/>
      <c r="X60" s="710"/>
      <c r="Y60" s="710"/>
      <c r="Z60" s="710"/>
      <c r="AA60" s="710"/>
      <c r="AB60" s="710"/>
      <c r="AC60" s="771"/>
    </row>
    <row r="61" spans="13:29" ht="12.75">
      <c r="M61" s="762">
        <v>34</v>
      </c>
      <c r="N61" s="763" t="s">
        <v>68</v>
      </c>
      <c r="P61" s="778" t="s">
        <v>55</v>
      </c>
      <c r="Q61" s="710"/>
      <c r="R61" s="710"/>
      <c r="S61" s="710"/>
      <c r="T61" s="710"/>
      <c r="U61" s="710"/>
      <c r="V61" s="710"/>
      <c r="W61" s="710"/>
      <c r="X61" s="710"/>
      <c r="Y61" s="710"/>
      <c r="Z61" s="710"/>
      <c r="AA61" s="710"/>
      <c r="AB61" s="710"/>
      <c r="AC61" s="771"/>
    </row>
    <row r="62" spans="13:29" ht="13.5">
      <c r="M62" s="762">
        <v>35</v>
      </c>
      <c r="N62" s="763" t="s">
        <v>69</v>
      </c>
      <c r="P62" s="780" t="s">
        <v>114</v>
      </c>
      <c r="Q62" s="781"/>
      <c r="R62" s="782" t="s">
        <v>88</v>
      </c>
      <c r="S62" s="783" t="s">
        <v>89</v>
      </c>
      <c r="T62" s="784" t="s">
        <v>90</v>
      </c>
      <c r="U62" s="781"/>
      <c r="V62" s="781"/>
      <c r="W62" s="781"/>
      <c r="X62" s="781"/>
      <c r="Y62" s="781"/>
      <c r="Z62" s="781"/>
      <c r="AA62" s="781"/>
      <c r="AB62" s="781"/>
      <c r="AC62" s="786"/>
    </row>
    <row r="63" spans="13:29" ht="12.75">
      <c r="M63" s="762">
        <v>36</v>
      </c>
      <c r="N63" s="763" t="s">
        <v>70</v>
      </c>
      <c r="P63" s="770"/>
      <c r="Q63" s="710"/>
      <c r="R63" s="762">
        <v>45</v>
      </c>
      <c r="S63" s="763">
        <v>66</v>
      </c>
      <c r="T63" s="766">
        <f>S63+1</f>
        <v>67</v>
      </c>
      <c r="U63" s="710"/>
      <c r="V63" s="710"/>
      <c r="W63" s="710"/>
      <c r="X63" s="710"/>
      <c r="Y63" s="710"/>
      <c r="Z63" s="710"/>
      <c r="AA63" s="710"/>
      <c r="AB63" s="710"/>
      <c r="AC63" s="771"/>
    </row>
    <row r="64" spans="13:29" ht="12.75">
      <c r="M64" s="762">
        <v>37</v>
      </c>
      <c r="N64" s="763" t="s">
        <v>57</v>
      </c>
      <c r="P64" s="770"/>
      <c r="Q64" s="710"/>
      <c r="R64" s="762">
        <v>50</v>
      </c>
      <c r="S64" s="763">
        <f aca="true" t="shared" si="15" ref="S64:S73">S63+2</f>
        <v>68</v>
      </c>
      <c r="T64" s="766">
        <f aca="true" t="shared" si="16" ref="T64:T73">S64+1</f>
        <v>69</v>
      </c>
      <c r="U64" s="710"/>
      <c r="V64" s="710"/>
      <c r="W64" s="710"/>
      <c r="X64" s="710"/>
      <c r="Y64" s="710"/>
      <c r="Z64" s="710"/>
      <c r="AA64" s="710"/>
      <c r="AB64" s="710"/>
      <c r="AC64" s="771"/>
    </row>
    <row r="65" spans="13:29" ht="12.75">
      <c r="M65" s="774">
        <v>38</v>
      </c>
      <c r="N65" s="775"/>
      <c r="P65" s="770"/>
      <c r="Q65" s="710"/>
      <c r="R65" s="762">
        <v>55</v>
      </c>
      <c r="S65" s="763">
        <f t="shared" si="15"/>
        <v>70</v>
      </c>
      <c r="T65" s="766">
        <f t="shared" si="16"/>
        <v>71</v>
      </c>
      <c r="U65" s="710"/>
      <c r="V65" s="710"/>
      <c r="W65" s="710"/>
      <c r="X65" s="710"/>
      <c r="Y65" s="710"/>
      <c r="Z65" s="710"/>
      <c r="AA65" s="710"/>
      <c r="AB65" s="710"/>
      <c r="AC65" s="771"/>
    </row>
    <row r="66" spans="14:29" ht="12.75">
      <c r="N66" s="710"/>
      <c r="P66" s="770"/>
      <c r="Q66" s="710"/>
      <c r="R66" s="762">
        <v>60</v>
      </c>
      <c r="S66" s="763">
        <f t="shared" si="15"/>
        <v>72</v>
      </c>
      <c r="T66" s="766">
        <f t="shared" si="16"/>
        <v>73</v>
      </c>
      <c r="U66" s="710"/>
      <c r="V66" s="710"/>
      <c r="W66" s="710"/>
      <c r="X66" s="710"/>
      <c r="Y66" s="710"/>
      <c r="Z66" s="710"/>
      <c r="AA66" s="710"/>
      <c r="AB66" s="710"/>
      <c r="AC66" s="771"/>
    </row>
    <row r="67" spans="16:29" ht="12.75">
      <c r="P67" s="770"/>
      <c r="Q67" s="710"/>
      <c r="R67" s="762">
        <v>70</v>
      </c>
      <c r="S67" s="763">
        <f t="shared" si="15"/>
        <v>74</v>
      </c>
      <c r="T67" s="766">
        <f t="shared" si="16"/>
        <v>75</v>
      </c>
      <c r="U67" s="710"/>
      <c r="V67" s="710"/>
      <c r="W67" s="710"/>
      <c r="X67" s="710"/>
      <c r="Y67" s="710"/>
      <c r="Z67" s="710"/>
      <c r="AA67" s="710"/>
      <c r="AB67" s="710"/>
      <c r="AC67" s="771"/>
    </row>
    <row r="68" spans="16:29" ht="12.75">
      <c r="P68" s="770"/>
      <c r="Q68" s="710"/>
      <c r="R68" s="762">
        <v>80</v>
      </c>
      <c r="S68" s="763">
        <f t="shared" si="15"/>
        <v>76</v>
      </c>
      <c r="T68" s="766">
        <f t="shared" si="16"/>
        <v>77</v>
      </c>
      <c r="U68" s="710"/>
      <c r="V68" s="710"/>
      <c r="W68" s="710"/>
      <c r="X68" s="710"/>
      <c r="Y68" s="710"/>
      <c r="Z68" s="710"/>
      <c r="AA68" s="710"/>
      <c r="AB68" s="710"/>
      <c r="AC68" s="771"/>
    </row>
    <row r="69" spans="16:29" ht="12.75">
      <c r="P69" s="770"/>
      <c r="Q69" s="710"/>
      <c r="R69" s="762">
        <v>90</v>
      </c>
      <c r="S69" s="763">
        <f t="shared" si="15"/>
        <v>78</v>
      </c>
      <c r="T69" s="766">
        <f t="shared" si="16"/>
        <v>79</v>
      </c>
      <c r="U69" s="710"/>
      <c r="V69" s="710"/>
      <c r="W69" s="710"/>
      <c r="X69" s="710"/>
      <c r="Y69" s="710"/>
      <c r="Z69" s="710"/>
      <c r="AA69" s="710"/>
      <c r="AB69" s="710"/>
      <c r="AC69" s="771"/>
    </row>
    <row r="70" spans="16:29" ht="12.75">
      <c r="P70" s="770"/>
      <c r="Q70" s="710"/>
      <c r="R70" s="762">
        <v>100</v>
      </c>
      <c r="S70" s="763">
        <f t="shared" si="15"/>
        <v>80</v>
      </c>
      <c r="T70" s="766">
        <f t="shared" si="16"/>
        <v>81</v>
      </c>
      <c r="U70" s="710"/>
      <c r="V70" s="710"/>
      <c r="W70" s="710"/>
      <c r="X70" s="710"/>
      <c r="Y70" s="710"/>
      <c r="Z70" s="710"/>
      <c r="AA70" s="710"/>
      <c r="AB70" s="710"/>
      <c r="AC70" s="771"/>
    </row>
    <row r="71" spans="16:29" ht="12.75">
      <c r="P71" s="770"/>
      <c r="Q71" s="710"/>
      <c r="R71" s="762">
        <v>110</v>
      </c>
      <c r="S71" s="763">
        <f t="shared" si="15"/>
        <v>82</v>
      </c>
      <c r="T71" s="766">
        <f t="shared" si="16"/>
        <v>83</v>
      </c>
      <c r="U71" s="710"/>
      <c r="V71" s="710"/>
      <c r="W71" s="710"/>
      <c r="X71" s="710"/>
      <c r="Y71" s="710"/>
      <c r="Z71" s="710"/>
      <c r="AA71" s="710"/>
      <c r="AB71" s="710"/>
      <c r="AC71" s="771"/>
    </row>
    <row r="72" spans="16:29" ht="12.75">
      <c r="P72" s="770"/>
      <c r="Q72" s="710"/>
      <c r="R72" s="762">
        <v>120</v>
      </c>
      <c r="S72" s="763">
        <f t="shared" si="15"/>
        <v>84</v>
      </c>
      <c r="T72" s="766">
        <f t="shared" si="16"/>
        <v>85</v>
      </c>
      <c r="U72" s="710"/>
      <c r="V72" s="710"/>
      <c r="W72" s="710"/>
      <c r="X72" s="710"/>
      <c r="Y72" s="710"/>
      <c r="Z72" s="710"/>
      <c r="AA72" s="710"/>
      <c r="AB72" s="710"/>
      <c r="AC72" s="771"/>
    </row>
    <row r="73" spans="16:29" ht="12.75">
      <c r="P73" s="770"/>
      <c r="Q73" s="710"/>
      <c r="R73" s="774">
        <v>130</v>
      </c>
      <c r="S73" s="775">
        <f t="shared" si="15"/>
        <v>86</v>
      </c>
      <c r="T73" s="775">
        <f t="shared" si="16"/>
        <v>87</v>
      </c>
      <c r="U73" s="710"/>
      <c r="V73" s="710"/>
      <c r="W73" s="710"/>
      <c r="X73" s="710"/>
      <c r="Y73" s="710"/>
      <c r="Z73" s="710"/>
      <c r="AA73" s="710"/>
      <c r="AB73" s="710"/>
      <c r="AC73" s="771"/>
    </row>
    <row r="74" spans="16:29" ht="12.75">
      <c r="P74" s="770"/>
      <c r="Q74" s="710"/>
      <c r="R74" s="710"/>
      <c r="S74" s="710"/>
      <c r="T74" s="710"/>
      <c r="U74" s="710"/>
      <c r="V74" s="710"/>
      <c r="W74" s="710"/>
      <c r="X74" s="710"/>
      <c r="Y74" s="710"/>
      <c r="Z74" s="710"/>
      <c r="AA74" s="710"/>
      <c r="AB74" s="710"/>
      <c r="AC74" s="771"/>
    </row>
    <row r="75" spans="16:29" ht="12.75">
      <c r="P75" s="770"/>
      <c r="Q75" s="710"/>
      <c r="R75" s="728"/>
      <c r="S75" s="710"/>
      <c r="T75" s="710"/>
      <c r="U75" s="710"/>
      <c r="V75" s="710"/>
      <c r="W75" s="710"/>
      <c r="X75" s="710"/>
      <c r="Y75" s="710"/>
      <c r="Z75" s="710"/>
      <c r="AA75" s="710"/>
      <c r="AB75" s="710"/>
      <c r="AC75" s="771"/>
    </row>
    <row r="76" spans="16:29" ht="12.75">
      <c r="P76" s="770"/>
      <c r="Q76" s="728" t="s">
        <v>88</v>
      </c>
      <c r="R76" s="728" t="s">
        <v>88</v>
      </c>
      <c r="S76" s="728" t="s">
        <v>88</v>
      </c>
      <c r="T76" s="728" t="s">
        <v>88</v>
      </c>
      <c r="U76" s="728" t="s">
        <v>88</v>
      </c>
      <c r="V76" s="728" t="s">
        <v>88</v>
      </c>
      <c r="W76" s="728" t="s">
        <v>88</v>
      </c>
      <c r="X76" s="728" t="s">
        <v>88</v>
      </c>
      <c r="Y76" s="728" t="s">
        <v>88</v>
      </c>
      <c r="Z76" s="728" t="s">
        <v>88</v>
      </c>
      <c r="AA76" s="728" t="s">
        <v>88</v>
      </c>
      <c r="AB76" s="728" t="s">
        <v>88</v>
      </c>
      <c r="AC76" s="788" t="s">
        <v>88</v>
      </c>
    </row>
    <row r="77" spans="16:29" ht="12.75">
      <c r="P77" s="770"/>
      <c r="Q77" s="729">
        <f ca="1">IF(INDIRECT("G"&amp;Q59)&lt;45,45,(INDIRECT("G"&amp;Q59)))</f>
        <v>45</v>
      </c>
      <c r="R77" s="729">
        <f aca="true" ca="1" t="shared" si="17" ref="R77:AA77">IF(INDIRECT("G"&amp;R59)&lt;45,45,(INDIRECT("G"&amp;R59)))</f>
        <v>45</v>
      </c>
      <c r="S77" s="729">
        <f ca="1" t="shared" si="17"/>
        <v>45</v>
      </c>
      <c r="T77" s="729">
        <f ca="1" t="shared" si="17"/>
        <v>50</v>
      </c>
      <c r="U77" s="729">
        <f ca="1" t="shared" si="17"/>
        <v>60</v>
      </c>
      <c r="V77" s="729">
        <f ca="1" t="shared" si="17"/>
        <v>70</v>
      </c>
      <c r="W77" s="729">
        <f ca="1" t="shared" si="17"/>
        <v>80</v>
      </c>
      <c r="X77" s="729">
        <f ca="1" t="shared" si="17"/>
        <v>90</v>
      </c>
      <c r="Y77" s="729">
        <f ca="1" t="shared" si="17"/>
        <v>100</v>
      </c>
      <c r="Z77" s="729">
        <f ca="1" t="shared" si="17"/>
        <v>110</v>
      </c>
      <c r="AA77" s="729">
        <f ca="1" t="shared" si="17"/>
        <v>120</v>
      </c>
      <c r="AB77" s="729">
        <f ca="1">IF(INDIRECT("G"&amp;AB59)&lt;45,45,(INDIRECT("G"&amp;AB59)))</f>
        <v>130</v>
      </c>
      <c r="AC77" s="789">
        <f ca="1">IF(INDIRECT("G"&amp;AC59)&lt;45,45,(INDIRECT("G"&amp;AC59)))</f>
        <v>140</v>
      </c>
    </row>
    <row r="78" spans="16:29" ht="12.75">
      <c r="P78" s="790" t="s">
        <v>84</v>
      </c>
      <c r="Q78" s="728">
        <f aca="true" t="shared" si="18" ref="Q78:AA78">DGET($R62:$S73,2,Q76:Q77)</f>
        <v>66</v>
      </c>
      <c r="R78" s="728">
        <f t="shared" si="18"/>
        <v>66</v>
      </c>
      <c r="S78" s="728">
        <f t="shared" si="18"/>
        <v>66</v>
      </c>
      <c r="T78" s="728">
        <f t="shared" si="18"/>
        <v>68</v>
      </c>
      <c r="U78" s="728">
        <f t="shared" si="18"/>
        <v>72</v>
      </c>
      <c r="V78" s="728">
        <f t="shared" si="18"/>
        <v>74</v>
      </c>
      <c r="W78" s="728">
        <f t="shared" si="18"/>
        <v>76</v>
      </c>
      <c r="X78" s="728">
        <f t="shared" si="18"/>
        <v>78</v>
      </c>
      <c r="Y78" s="728">
        <f t="shared" si="18"/>
        <v>80</v>
      </c>
      <c r="Z78" s="728">
        <f t="shared" si="18"/>
        <v>82</v>
      </c>
      <c r="AA78" s="728">
        <f t="shared" si="18"/>
        <v>84</v>
      </c>
      <c r="AB78" s="728">
        <f>_xlfn.IFERROR(DGET($R62:$S73,2,AB76:AB77),999)</f>
        <v>86</v>
      </c>
      <c r="AC78" s="788">
        <f>_xlfn.IFERROR(DGET($R62:$S73,2,AC76:AC77),999)</f>
        <v>999</v>
      </c>
    </row>
    <row r="79" spans="16:29" ht="12.75">
      <c r="P79" s="790" t="s">
        <v>85</v>
      </c>
      <c r="Q79" s="728">
        <f>Q78+1</f>
        <v>67</v>
      </c>
      <c r="R79" s="728">
        <f aca="true" t="shared" si="19" ref="R79:AC79">R78+1</f>
        <v>67</v>
      </c>
      <c r="S79" s="728">
        <f t="shared" si="19"/>
        <v>67</v>
      </c>
      <c r="T79" s="728">
        <f t="shared" si="19"/>
        <v>69</v>
      </c>
      <c r="U79" s="728">
        <f t="shared" si="19"/>
        <v>73</v>
      </c>
      <c r="V79" s="728">
        <f t="shared" si="19"/>
        <v>75</v>
      </c>
      <c r="W79" s="728">
        <f t="shared" si="19"/>
        <v>77</v>
      </c>
      <c r="X79" s="728">
        <f t="shared" si="19"/>
        <v>79</v>
      </c>
      <c r="Y79" s="728">
        <f t="shared" si="19"/>
        <v>81</v>
      </c>
      <c r="Z79" s="728">
        <f t="shared" si="19"/>
        <v>83</v>
      </c>
      <c r="AA79" s="728">
        <f t="shared" si="19"/>
        <v>85</v>
      </c>
      <c r="AB79" s="728">
        <f t="shared" si="19"/>
        <v>87</v>
      </c>
      <c r="AC79" s="788">
        <f t="shared" si="19"/>
        <v>1000</v>
      </c>
    </row>
    <row r="80" spans="16:30" ht="12.75">
      <c r="P80" s="790"/>
      <c r="Q80" s="728">
        <f ca="1">INDIRECT("'RDP EANx32'!R"&amp;Q78&amp;"C"&amp;$L$40,FALSE)</f>
        <v>30</v>
      </c>
      <c r="R80" s="728">
        <f ca="1" t="shared" si="20" ref="R80:AC80">INDIRECT("'RDP EANx32'!R"&amp;R78&amp;"C"&amp;$L$40,FALSE)</f>
        <v>30</v>
      </c>
      <c r="S80" s="728">
        <f ca="1" t="shared" si="20"/>
        <v>30</v>
      </c>
      <c r="T80" s="728">
        <f ca="1" t="shared" si="20"/>
        <v>26</v>
      </c>
      <c r="U80" s="728">
        <f ca="1" t="shared" si="20"/>
        <v>20</v>
      </c>
      <c r="V80" s="728">
        <f ca="1" t="shared" si="20"/>
        <v>17</v>
      </c>
      <c r="W80" s="728">
        <f ca="1" t="shared" si="20"/>
        <v>14</v>
      </c>
      <c r="X80" s="728">
        <f ca="1" t="shared" si="20"/>
        <v>13</v>
      </c>
      <c r="Y80" s="728">
        <f ca="1" t="shared" si="20"/>
        <v>11</v>
      </c>
      <c r="Z80" s="728">
        <f ca="1" t="shared" si="20"/>
        <v>10</v>
      </c>
      <c r="AA80" s="728">
        <f ca="1" t="shared" si="20"/>
        <v>9</v>
      </c>
      <c r="AB80" s="728">
        <f ca="1" t="shared" si="20"/>
        <v>8</v>
      </c>
      <c r="AC80" s="788">
        <f ca="1" t="shared" si="20"/>
        <v>0</v>
      </c>
      <c r="AD80" s="712"/>
    </row>
    <row r="81" spans="16:30" ht="12.75">
      <c r="P81" s="791"/>
      <c r="Q81" s="792">
        <f ca="1">INDIRECT("'RDP EANx32'!R"&amp;Q79&amp;"C"&amp;$L$40,FALSE)</f>
        <v>190</v>
      </c>
      <c r="R81" s="792">
        <f ca="1" t="shared" si="21" ref="R81:AC81">INDIRECT("'RDP EANx32'!R"&amp;R79&amp;"C"&amp;$L$40,FALSE)</f>
        <v>190</v>
      </c>
      <c r="S81" s="792">
        <f ca="1" t="shared" si="21"/>
        <v>190</v>
      </c>
      <c r="T81" s="792">
        <f ca="1" t="shared" si="21"/>
        <v>129</v>
      </c>
      <c r="U81" s="792">
        <f ca="1" t="shared" si="21"/>
        <v>70</v>
      </c>
      <c r="V81" s="792">
        <f ca="1" t="shared" si="21"/>
        <v>43</v>
      </c>
      <c r="W81" s="792">
        <f ca="1" t="shared" si="21"/>
        <v>31</v>
      </c>
      <c r="X81" s="792">
        <f ca="1" t="shared" si="21"/>
        <v>22</v>
      </c>
      <c r="Y81" s="792">
        <f ca="1" t="shared" si="21"/>
        <v>19</v>
      </c>
      <c r="Z81" s="792">
        <f ca="1" t="shared" si="21"/>
        <v>15</v>
      </c>
      <c r="AA81" s="792">
        <f ca="1" t="shared" si="21"/>
        <v>11</v>
      </c>
      <c r="AB81" s="792">
        <f ca="1" t="shared" si="21"/>
        <v>10</v>
      </c>
      <c r="AC81" s="793">
        <f ca="1" t="shared" si="21"/>
        <v>0</v>
      </c>
      <c r="AD81" s="712"/>
    </row>
    <row r="82" spans="16:29" ht="12.75">
      <c r="P82" s="770"/>
      <c r="Q82" s="710"/>
      <c r="R82" s="710"/>
      <c r="S82" s="710"/>
      <c r="T82" s="710"/>
      <c r="U82" s="710"/>
      <c r="V82" s="710"/>
      <c r="W82" s="710"/>
      <c r="X82" s="710"/>
      <c r="Y82" s="710"/>
      <c r="Z82" s="710"/>
      <c r="AA82" s="710"/>
      <c r="AB82" s="710"/>
      <c r="AC82" s="771"/>
    </row>
    <row r="83" spans="16:29" ht="12.75">
      <c r="P83" s="778" t="s">
        <v>146</v>
      </c>
      <c r="Q83" s="710"/>
      <c r="R83" s="710"/>
      <c r="S83" s="710"/>
      <c r="T83" s="710"/>
      <c r="U83" s="710"/>
      <c r="V83" s="710"/>
      <c r="W83" s="710"/>
      <c r="X83" s="710"/>
      <c r="Y83" s="710"/>
      <c r="Z83" s="710"/>
      <c r="AA83" s="710"/>
      <c r="AB83" s="710"/>
      <c r="AC83" s="771"/>
    </row>
    <row r="84" spans="16:29" ht="13.5">
      <c r="P84" s="780" t="s">
        <v>119</v>
      </c>
      <c r="Q84" s="781"/>
      <c r="R84" s="782" t="s">
        <v>88</v>
      </c>
      <c r="S84" s="783" t="s">
        <v>89</v>
      </c>
      <c r="T84" s="784" t="s">
        <v>90</v>
      </c>
      <c r="U84" s="781"/>
      <c r="V84" s="781"/>
      <c r="W84" s="781"/>
      <c r="X84" s="781"/>
      <c r="Y84" s="781"/>
      <c r="Z84" s="781"/>
      <c r="AA84" s="781"/>
      <c r="AB84" s="781"/>
      <c r="AC84" s="786"/>
    </row>
    <row r="85" spans="16:29" ht="12.75">
      <c r="P85" s="770"/>
      <c r="Q85" s="710"/>
      <c r="R85" s="762">
        <v>45</v>
      </c>
      <c r="S85" s="763">
        <v>66</v>
      </c>
      <c r="T85" s="766">
        <f>S85+1</f>
        <v>67</v>
      </c>
      <c r="U85" s="710"/>
      <c r="V85" s="710"/>
      <c r="W85" s="710"/>
      <c r="X85" s="710"/>
      <c r="Y85" s="710"/>
      <c r="Z85" s="710"/>
      <c r="AA85" s="710"/>
      <c r="AB85" s="710"/>
      <c r="AC85" s="771"/>
    </row>
    <row r="86" spans="16:29" ht="12.75">
      <c r="P86" s="770"/>
      <c r="Q86" s="710"/>
      <c r="R86" s="762">
        <v>50</v>
      </c>
      <c r="S86" s="763">
        <f aca="true" t="shared" si="22" ref="S86:S95">S85+2</f>
        <v>68</v>
      </c>
      <c r="T86" s="766">
        <f aca="true" t="shared" si="23" ref="T86:T95">S86+1</f>
        <v>69</v>
      </c>
      <c r="U86" s="710"/>
      <c r="V86" s="710"/>
      <c r="W86" s="710"/>
      <c r="X86" s="710"/>
      <c r="Y86" s="710"/>
      <c r="Z86" s="710"/>
      <c r="AA86" s="710"/>
      <c r="AB86" s="710"/>
      <c r="AC86" s="771"/>
    </row>
    <row r="87" spans="16:29" ht="12.75">
      <c r="P87" s="770"/>
      <c r="Q87" s="710"/>
      <c r="R87" s="762">
        <v>55</v>
      </c>
      <c r="S87" s="763">
        <f t="shared" si="22"/>
        <v>70</v>
      </c>
      <c r="T87" s="766">
        <f t="shared" si="23"/>
        <v>71</v>
      </c>
      <c r="U87" s="710"/>
      <c r="V87" s="710"/>
      <c r="W87" s="710"/>
      <c r="X87" s="710"/>
      <c r="Y87" s="710"/>
      <c r="Z87" s="710"/>
      <c r="AA87" s="710"/>
      <c r="AB87" s="710"/>
      <c r="AC87" s="771"/>
    </row>
    <row r="88" spans="16:29" ht="12.75">
      <c r="P88" s="770"/>
      <c r="Q88" s="710"/>
      <c r="R88" s="762">
        <v>60</v>
      </c>
      <c r="S88" s="763">
        <f t="shared" si="22"/>
        <v>72</v>
      </c>
      <c r="T88" s="766">
        <f t="shared" si="23"/>
        <v>73</v>
      </c>
      <c r="U88" s="710"/>
      <c r="V88" s="710"/>
      <c r="W88" s="710"/>
      <c r="X88" s="710"/>
      <c r="Y88" s="710"/>
      <c r="Z88" s="710"/>
      <c r="AA88" s="710"/>
      <c r="AB88" s="710"/>
      <c r="AC88" s="771"/>
    </row>
    <row r="89" spans="16:29" ht="12.75">
      <c r="P89" s="770"/>
      <c r="Q89" s="710"/>
      <c r="R89" s="762">
        <v>70</v>
      </c>
      <c r="S89" s="763">
        <f t="shared" si="22"/>
        <v>74</v>
      </c>
      <c r="T89" s="766">
        <f t="shared" si="23"/>
        <v>75</v>
      </c>
      <c r="U89" s="710"/>
      <c r="V89" s="710"/>
      <c r="W89" s="710"/>
      <c r="X89" s="710"/>
      <c r="Y89" s="710"/>
      <c r="Z89" s="710"/>
      <c r="AA89" s="710"/>
      <c r="AB89" s="710"/>
      <c r="AC89" s="771"/>
    </row>
    <row r="90" spans="16:29" ht="12.75">
      <c r="P90" s="770"/>
      <c r="Q90" s="710"/>
      <c r="R90" s="762">
        <v>80</v>
      </c>
      <c r="S90" s="763">
        <f t="shared" si="22"/>
        <v>76</v>
      </c>
      <c r="T90" s="766">
        <f t="shared" si="23"/>
        <v>77</v>
      </c>
      <c r="U90" s="710"/>
      <c r="V90" s="710"/>
      <c r="W90" s="710"/>
      <c r="X90" s="710"/>
      <c r="Y90" s="710"/>
      <c r="Z90" s="710"/>
      <c r="AA90" s="710"/>
      <c r="AB90" s="710"/>
      <c r="AC90" s="771"/>
    </row>
    <row r="91" spans="16:29" ht="12.75">
      <c r="P91" s="770"/>
      <c r="Q91" s="710"/>
      <c r="R91" s="762">
        <v>90</v>
      </c>
      <c r="S91" s="763">
        <f t="shared" si="22"/>
        <v>78</v>
      </c>
      <c r="T91" s="766">
        <f t="shared" si="23"/>
        <v>79</v>
      </c>
      <c r="U91" s="710"/>
      <c r="V91" s="710"/>
      <c r="W91" s="710"/>
      <c r="X91" s="710"/>
      <c r="Y91" s="710"/>
      <c r="Z91" s="710"/>
      <c r="AA91" s="710"/>
      <c r="AB91" s="710"/>
      <c r="AC91" s="771"/>
    </row>
    <row r="92" spans="16:29" ht="12.75">
      <c r="P92" s="770"/>
      <c r="Q92" s="710"/>
      <c r="R92" s="762">
        <v>100</v>
      </c>
      <c r="S92" s="763">
        <f t="shared" si="22"/>
        <v>80</v>
      </c>
      <c r="T92" s="766">
        <f t="shared" si="23"/>
        <v>81</v>
      </c>
      <c r="U92" s="710"/>
      <c r="V92" s="710"/>
      <c r="W92" s="710"/>
      <c r="X92" s="710"/>
      <c r="Y92" s="710"/>
      <c r="Z92" s="710"/>
      <c r="AA92" s="710"/>
      <c r="AB92" s="710"/>
      <c r="AC92" s="771"/>
    </row>
    <row r="93" spans="16:29" ht="12.75">
      <c r="P93" s="770"/>
      <c r="Q93" s="710"/>
      <c r="R93" s="762">
        <v>110</v>
      </c>
      <c r="S93" s="763">
        <f t="shared" si="22"/>
        <v>82</v>
      </c>
      <c r="T93" s="766">
        <f t="shared" si="23"/>
        <v>83</v>
      </c>
      <c r="U93" s="710"/>
      <c r="V93" s="710"/>
      <c r="W93" s="710"/>
      <c r="X93" s="710"/>
      <c r="Y93" s="710"/>
      <c r="Z93" s="710"/>
      <c r="AA93" s="710"/>
      <c r="AB93" s="710"/>
      <c r="AC93" s="771"/>
    </row>
    <row r="94" spans="16:29" ht="12.75">
      <c r="P94" s="770"/>
      <c r="Q94" s="710"/>
      <c r="R94" s="762">
        <v>120</v>
      </c>
      <c r="S94" s="763">
        <f t="shared" si="22"/>
        <v>84</v>
      </c>
      <c r="T94" s="766">
        <f t="shared" si="23"/>
        <v>85</v>
      </c>
      <c r="U94" s="710"/>
      <c r="V94" s="710"/>
      <c r="W94" s="710"/>
      <c r="X94" s="710"/>
      <c r="Y94" s="710"/>
      <c r="Z94" s="710"/>
      <c r="AA94" s="710"/>
      <c r="AB94" s="710"/>
      <c r="AC94" s="771"/>
    </row>
    <row r="95" spans="16:29" ht="12.75">
      <c r="P95" s="770"/>
      <c r="Q95" s="710"/>
      <c r="R95" s="774">
        <v>130</v>
      </c>
      <c r="S95" s="775">
        <f t="shared" si="22"/>
        <v>86</v>
      </c>
      <c r="T95" s="775">
        <f t="shared" si="23"/>
        <v>87</v>
      </c>
      <c r="U95" s="710"/>
      <c r="V95" s="710"/>
      <c r="W95" s="710"/>
      <c r="X95" s="710"/>
      <c r="Y95" s="710"/>
      <c r="Z95" s="710"/>
      <c r="AA95" s="710"/>
      <c r="AB95" s="710"/>
      <c r="AC95" s="771"/>
    </row>
    <row r="96" spans="16:29" ht="12.75">
      <c r="P96" s="770"/>
      <c r="Q96" s="710"/>
      <c r="R96" s="710"/>
      <c r="S96" s="710"/>
      <c r="T96" s="710"/>
      <c r="U96" s="710"/>
      <c r="V96" s="710"/>
      <c r="W96" s="710"/>
      <c r="X96" s="710"/>
      <c r="Y96" s="710"/>
      <c r="Z96" s="710"/>
      <c r="AA96" s="710"/>
      <c r="AB96" s="710"/>
      <c r="AC96" s="771"/>
    </row>
    <row r="97" spans="16:29" ht="12.75">
      <c r="P97" s="770"/>
      <c r="Q97" s="710"/>
      <c r="R97" s="728"/>
      <c r="S97" s="710"/>
      <c r="T97" s="710"/>
      <c r="U97" s="710"/>
      <c r="V97" s="710"/>
      <c r="W97" s="710"/>
      <c r="X97" s="710"/>
      <c r="Y97" s="710"/>
      <c r="Z97" s="710"/>
      <c r="AA97" s="710"/>
      <c r="AB97" s="710"/>
      <c r="AC97" s="771"/>
    </row>
    <row r="98" spans="16:29" ht="12.75">
      <c r="P98" s="770"/>
      <c r="Q98" s="728" t="s">
        <v>88</v>
      </c>
      <c r="R98" s="728" t="s">
        <v>88</v>
      </c>
      <c r="S98" s="728" t="s">
        <v>88</v>
      </c>
      <c r="T98" s="728" t="s">
        <v>88</v>
      </c>
      <c r="U98" s="728" t="s">
        <v>88</v>
      </c>
      <c r="V98" s="728" t="s">
        <v>88</v>
      </c>
      <c r="W98" s="728" t="s">
        <v>88</v>
      </c>
      <c r="X98" s="728" t="s">
        <v>88</v>
      </c>
      <c r="Y98" s="728" t="s">
        <v>88</v>
      </c>
      <c r="Z98" s="728" t="s">
        <v>88</v>
      </c>
      <c r="AA98" s="728" t="s">
        <v>88</v>
      </c>
      <c r="AB98" s="728" t="s">
        <v>88</v>
      </c>
      <c r="AC98" s="788" t="s">
        <v>88</v>
      </c>
    </row>
    <row r="99" spans="16:29" ht="12.75">
      <c r="P99" s="770"/>
      <c r="Q99" s="729">
        <f ca="1">IF(INDIRECT("G"&amp;Q59)&lt;45,45,(INDIRECT("G"&amp;Q59)))</f>
        <v>45</v>
      </c>
      <c r="R99" s="729">
        <f aca="true" ca="1" t="shared" si="24" ref="R99:AC99">IF(INDIRECT("G"&amp;R59)&lt;45,45,(INDIRECT("G"&amp;R59)))</f>
        <v>45</v>
      </c>
      <c r="S99" s="729">
        <f ca="1" t="shared" si="24"/>
        <v>45</v>
      </c>
      <c r="T99" s="729">
        <f ca="1" t="shared" si="24"/>
        <v>50</v>
      </c>
      <c r="U99" s="729">
        <f ca="1" t="shared" si="24"/>
        <v>60</v>
      </c>
      <c r="V99" s="729">
        <f ca="1" t="shared" si="24"/>
        <v>70</v>
      </c>
      <c r="W99" s="729">
        <f ca="1" t="shared" si="24"/>
        <v>80</v>
      </c>
      <c r="X99" s="729">
        <f ca="1" t="shared" si="24"/>
        <v>90</v>
      </c>
      <c r="Y99" s="729">
        <f ca="1" t="shared" si="24"/>
        <v>100</v>
      </c>
      <c r="Z99" s="729">
        <f ca="1" t="shared" si="24"/>
        <v>110</v>
      </c>
      <c r="AA99" s="729">
        <f ca="1" t="shared" si="24"/>
        <v>120</v>
      </c>
      <c r="AB99" s="729">
        <f ca="1" t="shared" si="24"/>
        <v>130</v>
      </c>
      <c r="AC99" s="789">
        <f ca="1" t="shared" si="24"/>
        <v>140</v>
      </c>
    </row>
    <row r="100" spans="16:29" ht="12.75">
      <c r="P100" s="790" t="s">
        <v>84</v>
      </c>
      <c r="Q100" s="728">
        <f aca="true" t="shared" si="25" ref="Q100:AA100">DGET($R84:$S95,2,Q98:Q99)</f>
        <v>66</v>
      </c>
      <c r="R100" s="728">
        <f t="shared" si="25"/>
        <v>66</v>
      </c>
      <c r="S100" s="728">
        <f t="shared" si="25"/>
        <v>66</v>
      </c>
      <c r="T100" s="728">
        <f t="shared" si="25"/>
        <v>68</v>
      </c>
      <c r="U100" s="728">
        <f t="shared" si="25"/>
        <v>72</v>
      </c>
      <c r="V100" s="728">
        <f t="shared" si="25"/>
        <v>74</v>
      </c>
      <c r="W100" s="728">
        <f t="shared" si="25"/>
        <v>76</v>
      </c>
      <c r="X100" s="728">
        <f t="shared" si="25"/>
        <v>78</v>
      </c>
      <c r="Y100" s="728">
        <f t="shared" si="25"/>
        <v>80</v>
      </c>
      <c r="Z100" s="728">
        <f t="shared" si="25"/>
        <v>82</v>
      </c>
      <c r="AA100" s="728">
        <f t="shared" si="25"/>
        <v>84</v>
      </c>
      <c r="AB100" s="728">
        <f>_xlfn.IFERROR(DGET($R84:$S95,2,AB98:AB99),999)</f>
        <v>86</v>
      </c>
      <c r="AC100" s="788">
        <f>_xlfn.IFERROR(DGET($R84:$S95,2,AC98:AC99),999)</f>
        <v>999</v>
      </c>
    </row>
    <row r="101" spans="16:29" ht="12.75">
      <c r="P101" s="790" t="s">
        <v>85</v>
      </c>
      <c r="Q101" s="728">
        <f>Q100+1</f>
        <v>67</v>
      </c>
      <c r="R101" s="728">
        <f aca="true" t="shared" si="26" ref="R101:AC101">R100+1</f>
        <v>67</v>
      </c>
      <c r="S101" s="728">
        <f t="shared" si="26"/>
        <v>67</v>
      </c>
      <c r="T101" s="728">
        <f t="shared" si="26"/>
        <v>69</v>
      </c>
      <c r="U101" s="728">
        <f t="shared" si="26"/>
        <v>73</v>
      </c>
      <c r="V101" s="728">
        <f t="shared" si="26"/>
        <v>75</v>
      </c>
      <c r="W101" s="728">
        <f t="shared" si="26"/>
        <v>77</v>
      </c>
      <c r="X101" s="728">
        <f t="shared" si="26"/>
        <v>79</v>
      </c>
      <c r="Y101" s="728">
        <f t="shared" si="26"/>
        <v>81</v>
      </c>
      <c r="Z101" s="728">
        <f t="shared" si="26"/>
        <v>83</v>
      </c>
      <c r="AA101" s="728">
        <f t="shared" si="26"/>
        <v>85</v>
      </c>
      <c r="AB101" s="728">
        <f t="shared" si="26"/>
        <v>87</v>
      </c>
      <c r="AC101" s="788">
        <f t="shared" si="26"/>
        <v>1000</v>
      </c>
    </row>
    <row r="102" spans="16:29" ht="12.75">
      <c r="P102" s="790"/>
      <c r="Q102" s="728">
        <f ca="1">INDIRECT("'RDP EANx36'!R"&amp;Q100&amp;"C"&amp;$L$40,FALSE)</f>
        <v>30</v>
      </c>
      <c r="R102" s="728">
        <f ca="1" t="shared" si="27" ref="R102:AC102">INDIRECT("'RDP EANx36'!R"&amp;R100&amp;"C"&amp;$L$40,FALSE)</f>
        <v>30</v>
      </c>
      <c r="S102" s="728">
        <f ca="1" t="shared" si="27"/>
        <v>30</v>
      </c>
      <c r="T102" s="728">
        <f ca="1" t="shared" si="27"/>
        <v>26</v>
      </c>
      <c r="U102" s="728">
        <f ca="1" t="shared" si="27"/>
        <v>21</v>
      </c>
      <c r="V102" s="728">
        <f ca="1" t="shared" si="27"/>
        <v>19</v>
      </c>
      <c r="W102" s="728">
        <f ca="1" t="shared" si="27"/>
        <v>16</v>
      </c>
      <c r="X102" s="728">
        <f ca="1" t="shared" si="27"/>
        <v>14</v>
      </c>
      <c r="Y102" s="728">
        <f ca="1" t="shared" si="27"/>
        <v>12</v>
      </c>
      <c r="Z102" s="728">
        <f ca="1" t="shared" si="27"/>
        <v>11</v>
      </c>
      <c r="AA102" s="728">
        <f ca="1" t="shared" si="27"/>
        <v>0</v>
      </c>
      <c r="AB102" s="728">
        <f ca="1" t="shared" si="27"/>
        <v>0</v>
      </c>
      <c r="AC102" s="788">
        <f ca="1" t="shared" si="27"/>
        <v>0</v>
      </c>
    </row>
    <row r="103" spans="16:29" ht="13.5" thickBot="1">
      <c r="P103" s="794"/>
      <c r="Q103" s="795">
        <f ca="1">INDIRECT("'RDP EANx36'!R"&amp;Q101&amp;"C"&amp;$L$40,FALSE)</f>
        <v>190</v>
      </c>
      <c r="R103" s="795">
        <f ca="1" t="shared" si="28" ref="R103:AC103">INDIRECT("'RDP EANx36'!R"&amp;R101&amp;"C"&amp;$L$40,FALSE)</f>
        <v>190</v>
      </c>
      <c r="S103" s="795">
        <f ca="1" t="shared" si="28"/>
        <v>190</v>
      </c>
      <c r="T103" s="795">
        <f ca="1" t="shared" si="28"/>
        <v>129</v>
      </c>
      <c r="U103" s="795">
        <f ca="1" t="shared" si="28"/>
        <v>69</v>
      </c>
      <c r="V103" s="795">
        <f ca="1" t="shared" si="28"/>
        <v>56</v>
      </c>
      <c r="W103" s="795">
        <f ca="1" t="shared" si="28"/>
        <v>39</v>
      </c>
      <c r="X103" s="795">
        <f ca="1" t="shared" si="28"/>
        <v>26</v>
      </c>
      <c r="Y103" s="795">
        <f ca="1" t="shared" si="28"/>
        <v>23</v>
      </c>
      <c r="Z103" s="795">
        <f ca="1" t="shared" si="28"/>
        <v>18</v>
      </c>
      <c r="AA103" s="795">
        <f ca="1" t="shared" si="28"/>
        <v>0</v>
      </c>
      <c r="AB103" s="795">
        <f ca="1" t="shared" si="28"/>
        <v>0</v>
      </c>
      <c r="AC103" s="796">
        <f ca="1" t="shared" si="28"/>
        <v>0</v>
      </c>
    </row>
  </sheetData>
  <sheetProtection sheet="1" scenarios="1"/>
  <mergeCells count="4">
    <mergeCell ref="K6:K19"/>
    <mergeCell ref="H4:I4"/>
    <mergeCell ref="E26:I30"/>
    <mergeCell ref="E32:I34"/>
  </mergeCells>
  <conditionalFormatting sqref="E21:E22 F6:G19">
    <cfRule type="cellIs" priority="4" dxfId="24" operator="greaterThan" stopIfTrue="1">
      <formula>130</formula>
    </cfRule>
  </conditionalFormatting>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B1:Q43"/>
  <sheetViews>
    <sheetView showGridLines="0" zoomScalePageLayoutView="0" workbookViewId="0" topLeftCell="A1">
      <selection activeCell="A1" sqref="A1"/>
    </sheetView>
  </sheetViews>
  <sheetFormatPr defaultColWidth="9.140625" defaultRowHeight="12.75"/>
  <cols>
    <col min="2" max="2" width="6.00390625" style="0" customWidth="1"/>
    <col min="3" max="3" width="6.8515625" style="0" bestFit="1" customWidth="1"/>
    <col min="14" max="14" width="3.140625" style="0" bestFit="1" customWidth="1"/>
    <col min="15" max="15" width="27.28125" style="0" bestFit="1" customWidth="1"/>
  </cols>
  <sheetData>
    <row r="1" spans="3:13" ht="12.75">
      <c r="C1" s="402" t="s">
        <v>4</v>
      </c>
      <c r="D1" s="402"/>
      <c r="E1" s="402"/>
      <c r="F1" s="402"/>
      <c r="G1" s="402"/>
      <c r="H1" s="402"/>
      <c r="I1" s="402"/>
      <c r="J1" s="402"/>
      <c r="K1" s="402"/>
      <c r="L1" s="402"/>
      <c r="M1" s="402"/>
    </row>
    <row r="2" spans="3:13" ht="12.75">
      <c r="C2" s="3"/>
      <c r="D2" s="3"/>
      <c r="E2" s="3"/>
      <c r="F2" s="3"/>
      <c r="G2" s="3"/>
      <c r="H2" s="3"/>
      <c r="I2" s="3"/>
      <c r="J2" s="3"/>
      <c r="K2" s="3"/>
      <c r="L2" s="3"/>
      <c r="M2" s="3"/>
    </row>
    <row r="3" spans="3:13" ht="12.75">
      <c r="C3" s="3"/>
      <c r="D3" s="398" t="s">
        <v>5</v>
      </c>
      <c r="E3" s="398"/>
      <c r="F3" s="398"/>
      <c r="G3" s="398"/>
      <c r="H3" s="398"/>
      <c r="I3" s="398"/>
      <c r="J3" s="398"/>
      <c r="K3" s="398"/>
      <c r="L3" s="398"/>
      <c r="M3" s="398"/>
    </row>
    <row r="4" spans="3:13" ht="12.75">
      <c r="C4" s="4"/>
      <c r="D4" s="398" t="s">
        <v>6</v>
      </c>
      <c r="E4" s="398"/>
      <c r="F4" s="398"/>
      <c r="G4" s="398"/>
      <c r="H4" s="398"/>
      <c r="I4" s="398"/>
      <c r="J4" s="398"/>
      <c r="K4" s="398"/>
      <c r="L4" s="398"/>
      <c r="M4" s="398"/>
    </row>
    <row r="5" spans="2:13" ht="12.75">
      <c r="B5" s="5"/>
      <c r="C5" s="5"/>
      <c r="D5" s="5"/>
      <c r="E5" s="5"/>
      <c r="F5" s="5"/>
      <c r="G5" s="5"/>
      <c r="H5" s="5"/>
      <c r="I5" s="5"/>
      <c r="J5" s="5"/>
      <c r="K5" s="5"/>
      <c r="L5" s="5"/>
      <c r="M5" s="5"/>
    </row>
    <row r="6" spans="2:13" ht="12.75">
      <c r="B6" s="399" t="s">
        <v>0</v>
      </c>
      <c r="C6" s="399"/>
      <c r="D6" s="6">
        <v>1000</v>
      </c>
      <c r="E6" s="6">
        <v>2000</v>
      </c>
      <c r="F6" s="6">
        <v>3000</v>
      </c>
      <c r="G6" s="6">
        <v>4000</v>
      </c>
      <c r="H6" s="6">
        <v>5000</v>
      </c>
      <c r="I6" s="6">
        <v>6000</v>
      </c>
      <c r="J6" s="6">
        <v>7000</v>
      </c>
      <c r="K6" s="6">
        <v>8000</v>
      </c>
      <c r="L6" s="6">
        <v>9000</v>
      </c>
      <c r="M6" s="6">
        <v>10000</v>
      </c>
    </row>
    <row r="7" spans="2:14" ht="12.75">
      <c r="B7" s="400" t="s">
        <v>13</v>
      </c>
      <c r="C7" s="400"/>
      <c r="D7" s="7">
        <f aca="true" t="shared" si="0" ref="D7:M7">(1-0.0000068756*D6)^5.255876</f>
        <v>0.9643874883733758</v>
      </c>
      <c r="E7" s="7">
        <f t="shared" si="0"/>
        <v>0.9298089570978423</v>
      </c>
      <c r="F7" s="7">
        <f t="shared" si="0"/>
        <v>0.8962412810258913</v>
      </c>
      <c r="G7" s="7">
        <f t="shared" si="0"/>
        <v>0.8636616958448645</v>
      </c>
      <c r="H7" s="7">
        <f t="shared" si="0"/>
        <v>0.832047794920569</v>
      </c>
      <c r="I7" s="7">
        <f t="shared" si="0"/>
        <v>0.8013775261465643</v>
      </c>
      <c r="J7" s="7">
        <f t="shared" si="0"/>
        <v>0.7716291887991413</v>
      </c>
      <c r="K7" s="7">
        <f t="shared" si="0"/>
        <v>0.7427814303980261</v>
      </c>
      <c r="L7" s="7">
        <f t="shared" si="0"/>
        <v>0.7148132435728402</v>
      </c>
      <c r="M7" s="7">
        <f t="shared" si="0"/>
        <v>0.6877039629353455</v>
      </c>
      <c r="N7" t="s">
        <v>14</v>
      </c>
    </row>
    <row r="8" spans="2:13" ht="12.75">
      <c r="B8" s="8"/>
      <c r="C8" s="8"/>
      <c r="D8" s="8"/>
      <c r="E8" s="8"/>
      <c r="F8" s="8"/>
      <c r="G8" s="8"/>
      <c r="H8" s="8"/>
      <c r="I8" s="8"/>
      <c r="J8" s="8"/>
      <c r="K8" s="8"/>
      <c r="L8" s="8"/>
      <c r="M8" s="8"/>
    </row>
    <row r="9" spans="2:13" ht="12.75">
      <c r="B9" s="11"/>
      <c r="C9" s="12" t="s">
        <v>2</v>
      </c>
      <c r="D9" s="3"/>
      <c r="E9" s="3"/>
      <c r="F9" s="3"/>
      <c r="G9" s="3"/>
      <c r="H9" s="3"/>
      <c r="I9" s="3"/>
      <c r="J9" s="3"/>
      <c r="K9" s="3"/>
      <c r="L9" s="3"/>
      <c r="M9" s="3"/>
    </row>
    <row r="10" spans="2:13" ht="12.75">
      <c r="B10" s="11"/>
      <c r="C10" s="12" t="s">
        <v>1</v>
      </c>
      <c r="D10" s="398" t="s">
        <v>7</v>
      </c>
      <c r="E10" s="398"/>
      <c r="F10" s="398"/>
      <c r="G10" s="398"/>
      <c r="H10" s="398"/>
      <c r="I10" s="398"/>
      <c r="J10" s="398"/>
      <c r="K10" s="398"/>
      <c r="L10" s="398"/>
      <c r="M10" s="398"/>
    </row>
    <row r="11" spans="2:13" ht="12.75">
      <c r="B11" s="11"/>
      <c r="C11" s="12" t="s">
        <v>8</v>
      </c>
      <c r="D11" s="398" t="s">
        <v>6</v>
      </c>
      <c r="E11" s="398"/>
      <c r="F11" s="398"/>
      <c r="G11" s="398"/>
      <c r="H11" s="398"/>
      <c r="I11" s="398"/>
      <c r="J11" s="398"/>
      <c r="K11" s="398"/>
      <c r="L11" s="398"/>
      <c r="M11" s="398"/>
    </row>
    <row r="12" spans="2:14" ht="12.75">
      <c r="B12" s="5"/>
      <c r="C12" s="5"/>
      <c r="D12" s="5"/>
      <c r="E12" s="5"/>
      <c r="F12" s="5"/>
      <c r="G12" s="5"/>
      <c r="H12" s="5"/>
      <c r="I12" s="5"/>
      <c r="J12" s="5"/>
      <c r="K12" s="5"/>
      <c r="L12" s="5"/>
      <c r="M12" s="5"/>
      <c r="N12" t="s">
        <v>15</v>
      </c>
    </row>
    <row r="13" spans="2:13" ht="12.75">
      <c r="B13" s="399" t="s">
        <v>0</v>
      </c>
      <c r="C13" s="399"/>
      <c r="D13" s="6">
        <v>1000</v>
      </c>
      <c r="E13" s="6">
        <v>2000</v>
      </c>
      <c r="F13" s="6">
        <v>3000</v>
      </c>
      <c r="G13" s="6">
        <v>4000</v>
      </c>
      <c r="H13" s="6">
        <v>5000</v>
      </c>
      <c r="I13" s="6">
        <v>6000</v>
      </c>
      <c r="J13" s="6">
        <v>7000</v>
      </c>
      <c r="K13" s="6">
        <v>8000</v>
      </c>
      <c r="L13" s="6">
        <v>9000</v>
      </c>
      <c r="M13" s="6">
        <v>10000</v>
      </c>
    </row>
    <row r="14" spans="2:13" ht="12.75">
      <c r="B14" s="2"/>
      <c r="C14" s="2">
        <v>0</v>
      </c>
      <c r="D14" s="9">
        <v>0</v>
      </c>
      <c r="E14" s="9">
        <v>0</v>
      </c>
      <c r="F14" s="9">
        <v>0</v>
      </c>
      <c r="G14" s="9">
        <v>0</v>
      </c>
      <c r="H14" s="9">
        <v>0</v>
      </c>
      <c r="I14" s="9">
        <v>0</v>
      </c>
      <c r="J14" s="9">
        <v>0</v>
      </c>
      <c r="K14" s="9">
        <v>0</v>
      </c>
      <c r="L14" s="9">
        <v>0</v>
      </c>
      <c r="M14" s="9">
        <v>0</v>
      </c>
    </row>
    <row r="15" spans="2:13" ht="12.75">
      <c r="B15" s="2"/>
      <c r="C15" s="2">
        <v>10</v>
      </c>
      <c r="D15" s="9">
        <v>10.096665979270183</v>
      </c>
      <c r="E15" s="9">
        <v>10.472149434960393</v>
      </c>
      <c r="F15" s="9">
        <v>10.864371627189074</v>
      </c>
      <c r="G15" s="9">
        <v>11.274204230127523</v>
      </c>
      <c r="H15" s="9">
        <v>11.702570938996153</v>
      </c>
      <c r="I15" s="9">
        <v>12.150450975976659</v>
      </c>
      <c r="J15" s="9">
        <v>12.618882859844607</v>
      </c>
      <c r="K15" s="9">
        <v>13.108968461254573</v>
      </c>
      <c r="L15" s="9">
        <v>13.621877367610722</v>
      </c>
      <c r="M15" s="9">
        <v>14.158851583655503</v>
      </c>
    </row>
    <row r="16" spans="2:13" ht="12.75">
      <c r="B16" s="2"/>
      <c r="C16" s="2">
        <v>20</v>
      </c>
      <c r="D16" s="9">
        <v>20.193331958540366</v>
      </c>
      <c r="E16" s="9">
        <v>20.944298869920786</v>
      </c>
      <c r="F16" s="9">
        <v>21.72874325437815</v>
      </c>
      <c r="G16" s="9">
        <v>22.548408460255047</v>
      </c>
      <c r="H16" s="9">
        <v>23.405141877992307</v>
      </c>
      <c r="I16" s="9">
        <v>24.300901951953318</v>
      </c>
      <c r="J16" s="9">
        <v>25.237765719689214</v>
      </c>
      <c r="K16" s="9">
        <v>26.217936922509146</v>
      </c>
      <c r="L16" s="9">
        <v>27.243754735221444</v>
      </c>
      <c r="M16" s="9">
        <v>28.317703167311006</v>
      </c>
    </row>
    <row r="17" spans="2:13" ht="12.75">
      <c r="B17" s="2"/>
      <c r="C17" s="2">
        <v>30</v>
      </c>
      <c r="D17" s="9">
        <v>30.289997937810547</v>
      </c>
      <c r="E17" s="9">
        <v>31.41644830488118</v>
      </c>
      <c r="F17" s="9">
        <v>32.593114881567224</v>
      </c>
      <c r="G17" s="9">
        <v>33.82261269038257</v>
      </c>
      <c r="H17" s="9">
        <v>35.10771281698846</v>
      </c>
      <c r="I17" s="9">
        <v>36.451352927929975</v>
      </c>
      <c r="J17" s="9">
        <v>37.856648579533825</v>
      </c>
      <c r="K17" s="9">
        <v>39.326905383763716</v>
      </c>
      <c r="L17" s="9">
        <v>40.865632102832166</v>
      </c>
      <c r="M17" s="9">
        <v>42.47655475096651</v>
      </c>
    </row>
    <row r="18" spans="2:13" ht="12.75">
      <c r="B18" s="2"/>
      <c r="C18" s="2">
        <v>40</v>
      </c>
      <c r="D18" s="9">
        <v>40.38666391708073</v>
      </c>
      <c r="E18" s="9">
        <v>41.88859773984157</v>
      </c>
      <c r="F18" s="9">
        <v>43.4574865087563</v>
      </c>
      <c r="G18" s="9">
        <v>45.09681692051009</v>
      </c>
      <c r="H18" s="9">
        <v>46.810283755984614</v>
      </c>
      <c r="I18" s="9">
        <v>48.601803903906635</v>
      </c>
      <c r="J18" s="9">
        <v>50.47553143937843</v>
      </c>
      <c r="K18" s="9">
        <v>52.43587384501829</v>
      </c>
      <c r="L18" s="9">
        <v>54.48750947044289</v>
      </c>
      <c r="M18" s="9">
        <v>56.63540633462201</v>
      </c>
    </row>
    <row r="19" spans="2:13" ht="12.75">
      <c r="B19" s="2"/>
      <c r="C19" s="2">
        <v>50</v>
      </c>
      <c r="D19" s="9">
        <v>50.48332989635091</v>
      </c>
      <c r="E19" s="9">
        <v>52.36074717480197</v>
      </c>
      <c r="F19" s="9">
        <v>54.32185813594537</v>
      </c>
      <c r="G19" s="9">
        <v>56.37102115063762</v>
      </c>
      <c r="H19" s="9">
        <v>58.51285469498077</v>
      </c>
      <c r="I19" s="9">
        <v>60.752254879883296</v>
      </c>
      <c r="J19" s="9">
        <v>63.09441429922303</v>
      </c>
      <c r="K19" s="9">
        <v>65.54484230627287</v>
      </c>
      <c r="L19" s="9">
        <v>68.10938683805362</v>
      </c>
      <c r="M19" s="9">
        <v>70.79425791827751</v>
      </c>
    </row>
    <row r="20" spans="2:13" ht="12.75">
      <c r="B20" s="2"/>
      <c r="C20" s="2">
        <v>60</v>
      </c>
      <c r="D20" s="9">
        <v>60.579995875621094</v>
      </c>
      <c r="E20" s="9">
        <v>62.83289660976236</v>
      </c>
      <c r="F20" s="9">
        <v>65.18622976313445</v>
      </c>
      <c r="G20" s="9">
        <v>67.64522538076514</v>
      </c>
      <c r="H20" s="9">
        <v>70.21542563397692</v>
      </c>
      <c r="I20" s="9">
        <v>72.90270585585995</v>
      </c>
      <c r="J20" s="9">
        <v>75.71329715906765</v>
      </c>
      <c r="K20" s="9">
        <v>78.65381076752743</v>
      </c>
      <c r="L20" s="9">
        <v>81.73126420566433</v>
      </c>
      <c r="M20" s="9">
        <v>84.95310950193301</v>
      </c>
    </row>
    <row r="21" spans="2:13" ht="12.75">
      <c r="B21" s="2"/>
      <c r="C21" s="2">
        <v>70</v>
      </c>
      <c r="D21" s="9">
        <v>70.67666185489128</v>
      </c>
      <c r="E21" s="9">
        <v>73.30504604472276</v>
      </c>
      <c r="F21" s="9">
        <v>76.05060139032352</v>
      </c>
      <c r="G21" s="9">
        <v>78.91942961089266</v>
      </c>
      <c r="H21" s="9">
        <v>81.91799657297308</v>
      </c>
      <c r="I21" s="9">
        <v>85.0531568318366</v>
      </c>
      <c r="J21" s="9">
        <v>88.33218001891224</v>
      </c>
      <c r="K21" s="9">
        <v>91.76277922878201</v>
      </c>
      <c r="L21" s="9">
        <v>95.35314157327507</v>
      </c>
      <c r="M21" s="9">
        <v>99.11196108558852</v>
      </c>
    </row>
    <row r="22" spans="2:13" ht="12.75">
      <c r="B22" s="2"/>
      <c r="C22" s="2">
        <v>80</v>
      </c>
      <c r="D22" s="9">
        <v>80.77332783416146</v>
      </c>
      <c r="E22" s="9">
        <v>83.77719547968314</v>
      </c>
      <c r="F22" s="9">
        <v>86.9149730175126</v>
      </c>
      <c r="G22" s="9">
        <v>90.19363384102019</v>
      </c>
      <c r="H22" s="9">
        <v>93.62056751196923</v>
      </c>
      <c r="I22" s="9">
        <v>97.20360780781327</v>
      </c>
      <c r="J22" s="9">
        <v>100.95106287875686</v>
      </c>
      <c r="K22" s="9">
        <v>104.87174769003659</v>
      </c>
      <c r="L22" s="9">
        <v>108.97501894088578</v>
      </c>
      <c r="M22" s="9">
        <v>113.27081266924402</v>
      </c>
    </row>
    <row r="23" spans="2:13" ht="12.75">
      <c r="B23" s="2"/>
      <c r="C23" s="2">
        <v>90</v>
      </c>
      <c r="D23" s="9">
        <v>90.86999381343163</v>
      </c>
      <c r="E23" s="9">
        <v>94.24934491464356</v>
      </c>
      <c r="F23" s="9">
        <v>97.77934464470167</v>
      </c>
      <c r="G23" s="9">
        <v>101.46783807114772</v>
      </c>
      <c r="H23" s="9">
        <v>105.32313845096539</v>
      </c>
      <c r="I23" s="9">
        <v>109.35405878378992</v>
      </c>
      <c r="J23" s="9">
        <v>113.56994573860145</v>
      </c>
      <c r="K23" s="9">
        <v>117.98071615129115</v>
      </c>
      <c r="L23" s="9">
        <v>122.59689630849651</v>
      </c>
      <c r="M23" s="9">
        <v>127.42966425289953</v>
      </c>
    </row>
    <row r="24" spans="2:14" ht="12.75">
      <c r="B24" s="2"/>
      <c r="C24" s="2">
        <v>100</v>
      </c>
      <c r="D24" s="9">
        <v>100.96665979270182</v>
      </c>
      <c r="E24" s="9">
        <v>104.72149434960394</v>
      </c>
      <c r="F24" s="9">
        <v>108.64371627189074</v>
      </c>
      <c r="G24" s="9">
        <v>112.74204230127523</v>
      </c>
      <c r="H24" s="9">
        <v>117.02570938996153</v>
      </c>
      <c r="I24" s="9">
        <v>121.50450975976659</v>
      </c>
      <c r="J24" s="9">
        <v>126.18882859844607</v>
      </c>
      <c r="K24" s="13">
        <v>131.08968461254574</v>
      </c>
      <c r="L24" s="13">
        <v>136.21877367610725</v>
      </c>
      <c r="M24" s="13">
        <v>141.58851583655502</v>
      </c>
      <c r="N24" s="401" t="str">
        <f>CHAR(252)&amp;CHAR(253)&amp;CHAR(254)</f>
        <v>üýþ</v>
      </c>
    </row>
    <row r="25" spans="2:15" ht="12.75">
      <c r="B25" s="2"/>
      <c r="C25" s="2">
        <v>110</v>
      </c>
      <c r="D25" s="9">
        <v>111.06332577197202</v>
      </c>
      <c r="E25" s="9">
        <v>115.19364378456434</v>
      </c>
      <c r="F25" s="9">
        <v>119.50808789907981</v>
      </c>
      <c r="G25" s="9">
        <v>124.01624653140276</v>
      </c>
      <c r="H25" s="9">
        <v>128.72828032895768</v>
      </c>
      <c r="I25" s="13">
        <v>133.65496073574326</v>
      </c>
      <c r="J25" s="13">
        <v>138.80771145829067</v>
      </c>
      <c r="K25" s="13">
        <v>144.1986530738003</v>
      </c>
      <c r="L25" s="13">
        <v>149.84065104371794</v>
      </c>
      <c r="M25" s="13">
        <v>155.74736742021054</v>
      </c>
      <c r="N25" s="401"/>
      <c r="O25" s="396" t="s">
        <v>149</v>
      </c>
    </row>
    <row r="26" spans="2:15" ht="12.75">
      <c r="B26" s="2"/>
      <c r="C26" s="2">
        <v>120</v>
      </c>
      <c r="D26" s="9">
        <v>121.15999175124219</v>
      </c>
      <c r="E26" s="9">
        <v>125.66579321952472</v>
      </c>
      <c r="F26" s="9">
        <v>130.3724595262689</v>
      </c>
      <c r="G26" s="15">
        <v>135.29045076153028</v>
      </c>
      <c r="H26" s="15">
        <v>140.43085126795384</v>
      </c>
      <c r="I26" s="15">
        <v>145.8054117117199</v>
      </c>
      <c r="J26" s="15">
        <v>151.4265943181353</v>
      </c>
      <c r="K26" s="15">
        <v>157.30762153505486</v>
      </c>
      <c r="L26" s="15">
        <v>163.46252841132866</v>
      </c>
      <c r="M26" s="15">
        <v>169.90621900386603</v>
      </c>
      <c r="N26" s="401"/>
      <c r="O26" s="396"/>
    </row>
    <row r="27" spans="2:14" ht="12.75">
      <c r="B27" s="2"/>
      <c r="C27" s="2">
        <v>130</v>
      </c>
      <c r="D27" s="15">
        <v>131.25665773051236</v>
      </c>
      <c r="E27" s="15">
        <v>136.13794265448513</v>
      </c>
      <c r="F27" s="15">
        <v>141.23683115345796</v>
      </c>
      <c r="G27" s="15">
        <v>146.56465499165782</v>
      </c>
      <c r="H27" s="15">
        <v>152.13342220695</v>
      </c>
      <c r="I27" s="15">
        <v>157.95586268769657</v>
      </c>
      <c r="J27" s="15">
        <v>164.04547717797988</v>
      </c>
      <c r="K27" s="15">
        <v>170.41658999630945</v>
      </c>
      <c r="L27" s="15">
        <v>177.0844057789394</v>
      </c>
      <c r="M27" s="15">
        <v>184.06507058752155</v>
      </c>
      <c r="N27" s="401"/>
    </row>
    <row r="28" spans="2:13" ht="12.75">
      <c r="B28" s="2"/>
      <c r="C28" s="2"/>
      <c r="D28" s="9"/>
      <c r="E28" s="9"/>
      <c r="F28" s="10"/>
      <c r="G28" s="10"/>
      <c r="H28" s="10"/>
      <c r="I28" s="10"/>
      <c r="J28" s="10"/>
      <c r="K28" s="10"/>
      <c r="L28" s="10"/>
      <c r="M28" s="10"/>
    </row>
    <row r="29" spans="2:13" ht="12.75">
      <c r="B29" s="4"/>
      <c r="C29" s="12" t="s">
        <v>9</v>
      </c>
      <c r="D29" s="9"/>
      <c r="E29" s="9"/>
      <c r="F29" s="10"/>
      <c r="G29" s="10"/>
      <c r="H29" s="10"/>
      <c r="I29" s="10"/>
      <c r="J29" s="10"/>
      <c r="K29" s="10"/>
      <c r="L29" s="10"/>
      <c r="M29" s="10"/>
    </row>
    <row r="30" spans="2:13" ht="12.75">
      <c r="B30" s="4"/>
      <c r="C30" s="12" t="s">
        <v>10</v>
      </c>
      <c r="D30" s="9"/>
      <c r="E30" s="9"/>
      <c r="F30" s="10"/>
      <c r="G30" s="10"/>
      <c r="H30" s="10"/>
      <c r="I30" s="10"/>
      <c r="J30" s="10"/>
      <c r="K30" s="10"/>
      <c r="L30" s="10"/>
      <c r="M30" s="10"/>
    </row>
    <row r="31" spans="2:13" ht="12.75">
      <c r="B31" s="4"/>
      <c r="C31" s="12" t="s">
        <v>1</v>
      </c>
      <c r="D31" s="403" t="s">
        <v>11</v>
      </c>
      <c r="E31" s="403"/>
      <c r="F31" s="403"/>
      <c r="G31" s="403"/>
      <c r="H31" s="403"/>
      <c r="I31" s="403"/>
      <c r="J31" s="403"/>
      <c r="K31" s="403"/>
      <c r="L31" s="403"/>
      <c r="M31" s="403"/>
    </row>
    <row r="32" spans="2:13" ht="12.75">
      <c r="B32" s="4"/>
      <c r="C32" s="12" t="s">
        <v>12</v>
      </c>
      <c r="D32" s="398" t="s">
        <v>6</v>
      </c>
      <c r="E32" s="398"/>
      <c r="F32" s="398"/>
      <c r="G32" s="398"/>
      <c r="H32" s="398"/>
      <c r="I32" s="398"/>
      <c r="J32" s="398"/>
      <c r="K32" s="398"/>
      <c r="L32" s="398"/>
      <c r="M32" s="398"/>
    </row>
    <row r="33" spans="2:13" ht="12.75">
      <c r="B33" s="5"/>
      <c r="C33" s="5"/>
      <c r="D33" s="5"/>
      <c r="E33" s="5"/>
      <c r="F33" s="5"/>
      <c r="G33" s="5"/>
      <c r="H33" s="5"/>
      <c r="I33" s="5"/>
      <c r="J33" s="5"/>
      <c r="K33" s="5"/>
      <c r="L33" s="5"/>
      <c r="M33" s="5"/>
    </row>
    <row r="34" spans="2:13" ht="12.75">
      <c r="B34" s="399" t="s">
        <v>0</v>
      </c>
      <c r="C34" s="399"/>
      <c r="D34" s="6">
        <v>1000</v>
      </c>
      <c r="E34" s="6">
        <v>2000</v>
      </c>
      <c r="F34" s="6">
        <v>3000</v>
      </c>
      <c r="G34" s="6">
        <v>4000</v>
      </c>
      <c r="H34" s="6">
        <v>5000</v>
      </c>
      <c r="I34" s="6">
        <v>6000</v>
      </c>
      <c r="J34" s="6">
        <v>7000</v>
      </c>
      <c r="K34" s="6">
        <v>8000</v>
      </c>
      <c r="L34" s="6">
        <v>9000</v>
      </c>
      <c r="M34" s="6">
        <v>10000</v>
      </c>
    </row>
    <row r="35" spans="3:13" ht="12.75">
      <c r="C35" s="2">
        <v>15</v>
      </c>
      <c r="D35" s="9">
        <v>14.856389258391854</v>
      </c>
      <c r="E35" s="9">
        <v>14.32370698409226</v>
      </c>
      <c r="F35" s="9">
        <v>13.806596934203855</v>
      </c>
      <c r="G35" s="9">
        <v>13.304708424490137</v>
      </c>
      <c r="H35" s="9">
        <v>12.817696280751363</v>
      </c>
      <c r="I35" s="9">
        <v>12.345220790287822</v>
      </c>
      <c r="J35" s="9">
        <v>11.886947653450772</v>
      </c>
      <c r="K35" s="9">
        <v>11.442547935281592</v>
      </c>
      <c r="L35" s="9">
        <v>11.011698017239603</v>
      </c>
      <c r="M35" s="9">
        <v>10.594079549018998</v>
      </c>
    </row>
    <row r="36" spans="3:13" ht="12.75">
      <c r="C36" s="2">
        <v>20</v>
      </c>
      <c r="D36" s="9">
        <v>19.808519011189137</v>
      </c>
      <c r="E36" s="9">
        <v>19.09827597878968</v>
      </c>
      <c r="F36" s="9">
        <v>18.408795912271806</v>
      </c>
      <c r="G36" s="9">
        <v>17.739611232653516</v>
      </c>
      <c r="H36" s="9">
        <v>17.090261707668486</v>
      </c>
      <c r="I36" s="9">
        <v>16.46029438705043</v>
      </c>
      <c r="J36" s="9">
        <v>15.849263537934362</v>
      </c>
      <c r="K36" s="9">
        <v>15.256730580375455</v>
      </c>
      <c r="L36" s="9">
        <v>14.682264022986136</v>
      </c>
      <c r="M36" s="9">
        <v>14.125439398691997</v>
      </c>
    </row>
    <row r="38" ht="12.75">
      <c r="Q38" s="14"/>
    </row>
    <row r="39" spans="3:13" ht="12.75">
      <c r="C39" s="17" t="s">
        <v>14</v>
      </c>
      <c r="D39" s="395" t="s">
        <v>179</v>
      </c>
      <c r="E39" s="395"/>
      <c r="F39" s="395"/>
      <c r="G39" s="395"/>
      <c r="H39" s="395"/>
      <c r="I39" s="395"/>
      <c r="J39" s="395"/>
      <c r="K39" s="395"/>
      <c r="L39" s="395"/>
      <c r="M39" s="395"/>
    </row>
    <row r="40" spans="3:13" ht="12.75">
      <c r="C40" s="17"/>
      <c r="D40" s="341" t="s">
        <v>178</v>
      </c>
      <c r="E40" s="333"/>
      <c r="F40" s="333"/>
      <c r="G40" s="333"/>
      <c r="H40" s="333"/>
      <c r="I40" s="333"/>
      <c r="J40" s="333"/>
      <c r="K40" s="333"/>
      <c r="L40" s="333"/>
      <c r="M40" s="333"/>
    </row>
    <row r="41" spans="3:13" ht="36.75" customHeight="1">
      <c r="C41" s="17" t="s">
        <v>15</v>
      </c>
      <c r="D41" s="397" t="s">
        <v>16</v>
      </c>
      <c r="E41" s="395"/>
      <c r="F41" s="395"/>
      <c r="G41" s="395"/>
      <c r="H41" s="395"/>
      <c r="I41" s="395"/>
      <c r="J41" s="395"/>
      <c r="K41" s="395"/>
      <c r="L41" s="395"/>
      <c r="M41" s="395"/>
    </row>
    <row r="43" spans="3:4" ht="12.75">
      <c r="C43" t="s">
        <v>17</v>
      </c>
      <c r="D43" t="s">
        <v>18</v>
      </c>
    </row>
  </sheetData>
  <sheetProtection sheet="1"/>
  <mergeCells count="15">
    <mergeCell ref="C1:M1"/>
    <mergeCell ref="D3:M3"/>
    <mergeCell ref="D4:M4"/>
    <mergeCell ref="D10:M10"/>
    <mergeCell ref="D11:M11"/>
    <mergeCell ref="D31:M31"/>
    <mergeCell ref="O25:O26"/>
    <mergeCell ref="D39:M39"/>
    <mergeCell ref="D41:M41"/>
    <mergeCell ref="D32:M32"/>
    <mergeCell ref="B6:C6"/>
    <mergeCell ref="B7:C7"/>
    <mergeCell ref="B13:C13"/>
    <mergeCell ref="B34:C34"/>
    <mergeCell ref="N24:N27"/>
  </mergeCells>
  <hyperlinks>
    <hyperlink ref="D40" r:id="rId1" display="http://books.google.com/books?id=dWI8e8rVbJ0C&amp;pg=PR1&amp;lpg=PR2&amp;dq=scuba+subject:%22Sports+%26+Recreation+/+Scuba+%26+Snorkeling%22&amp;as_brr=1&amp;output=html"/>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BF100"/>
  <sheetViews>
    <sheetView showGridLines="0" zoomScale="85" zoomScaleNormal="85" zoomScalePageLayoutView="0" workbookViewId="0" topLeftCell="A1">
      <selection activeCell="A1" sqref="A1"/>
    </sheetView>
  </sheetViews>
  <sheetFormatPr defaultColWidth="9.140625" defaultRowHeight="12.75"/>
  <cols>
    <col min="1" max="7" width="4.421875" style="0" customWidth="1"/>
    <col min="8" max="8" width="2.8515625" style="1" bestFit="1" customWidth="1"/>
    <col min="9" max="10" width="4.7109375" style="0" customWidth="1"/>
    <col min="11" max="11" width="5.7109375" style="0" customWidth="1"/>
    <col min="12" max="38" width="4.7109375" style="0" customWidth="1"/>
    <col min="39" max="39" width="4.7109375" style="70" customWidth="1"/>
  </cols>
  <sheetData>
    <row r="1" ht="15.75">
      <c r="A1" s="24" t="s">
        <v>91</v>
      </c>
    </row>
    <row r="3" spans="3:4" ht="12.75">
      <c r="C3" s="498" t="s">
        <v>112</v>
      </c>
      <c r="D3" s="499"/>
    </row>
    <row r="4" spans="9:20" ht="16.5" customHeight="1">
      <c r="I4" s="500" t="s">
        <v>93</v>
      </c>
      <c r="J4" s="500"/>
      <c r="K4" s="500"/>
      <c r="L4" s="500"/>
      <c r="M4" s="500"/>
      <c r="N4" s="500"/>
      <c r="O4" s="500"/>
      <c r="P4" s="500"/>
      <c r="Q4" s="500"/>
      <c r="R4" s="500"/>
      <c r="S4" s="500"/>
      <c r="T4" s="500"/>
    </row>
    <row r="5" spans="7:37" ht="15.75">
      <c r="G5" s="33" t="s">
        <v>42</v>
      </c>
      <c r="I5" s="22" t="s">
        <v>41</v>
      </c>
      <c r="J5" s="22" t="s">
        <v>41</v>
      </c>
      <c r="K5" s="22" t="s">
        <v>41</v>
      </c>
      <c r="L5" s="22" t="s">
        <v>41</v>
      </c>
      <c r="M5" s="22" t="s">
        <v>41</v>
      </c>
      <c r="N5" s="22" t="s">
        <v>41</v>
      </c>
      <c r="O5" s="22" t="s">
        <v>41</v>
      </c>
      <c r="P5" s="22" t="s">
        <v>41</v>
      </c>
      <c r="Q5" s="22" t="s">
        <v>41</v>
      </c>
      <c r="R5" s="22" t="s">
        <v>41</v>
      </c>
      <c r="S5" s="22" t="s">
        <v>41</v>
      </c>
      <c r="T5" s="22" t="s">
        <v>41</v>
      </c>
      <c r="AK5" s="188" t="s">
        <v>55</v>
      </c>
    </row>
    <row r="6" spans="8:39" ht="13.5" thickBot="1">
      <c r="H6" s="34" t="s">
        <v>43</v>
      </c>
      <c r="I6" s="38">
        <v>35</v>
      </c>
      <c r="J6" s="38">
        <v>40</v>
      </c>
      <c r="K6" s="38">
        <v>50</v>
      </c>
      <c r="L6" s="38">
        <v>60</v>
      </c>
      <c r="M6" s="38">
        <v>70</v>
      </c>
      <c r="N6" s="38">
        <v>80</v>
      </c>
      <c r="O6" s="38">
        <v>90</v>
      </c>
      <c r="P6" s="38">
        <v>100</v>
      </c>
      <c r="Q6" s="38">
        <v>110</v>
      </c>
      <c r="R6" s="38">
        <v>120</v>
      </c>
      <c r="S6" s="38">
        <v>130</v>
      </c>
      <c r="T6" s="38">
        <v>140</v>
      </c>
      <c r="U6" s="37"/>
      <c r="V6" s="37"/>
      <c r="W6" s="39"/>
      <c r="X6" s="37"/>
      <c r="Y6" s="37"/>
      <c r="Z6" s="37"/>
      <c r="AA6" s="37"/>
      <c r="AB6" s="37"/>
      <c r="AC6" s="37"/>
      <c r="AD6" s="37"/>
      <c r="AE6" s="37"/>
      <c r="AF6" s="37"/>
      <c r="AG6" s="37"/>
      <c r="AH6" s="37"/>
      <c r="AI6" s="37"/>
      <c r="AK6" s="40" t="s">
        <v>54</v>
      </c>
      <c r="AL6" s="82"/>
      <c r="AM6" s="83"/>
    </row>
    <row r="7" spans="8:39" ht="12.75">
      <c r="H7" s="463" t="s">
        <v>57</v>
      </c>
      <c r="I7" s="496">
        <v>10</v>
      </c>
      <c r="J7" s="495">
        <v>9</v>
      </c>
      <c r="K7" s="495">
        <v>7</v>
      </c>
      <c r="L7" s="495">
        <v>6</v>
      </c>
      <c r="M7" s="495">
        <v>5</v>
      </c>
      <c r="N7" s="495">
        <v>4</v>
      </c>
      <c r="O7" s="495">
        <v>4</v>
      </c>
      <c r="P7" s="439">
        <v>3</v>
      </c>
      <c r="Q7" s="439">
        <v>3</v>
      </c>
      <c r="R7" s="439">
        <v>3</v>
      </c>
      <c r="S7" s="439">
        <v>3</v>
      </c>
      <c r="T7" s="439" t="s">
        <v>39</v>
      </c>
      <c r="U7" s="492"/>
      <c r="V7" s="492"/>
      <c r="W7" s="492"/>
      <c r="X7" s="494" t="s">
        <v>40</v>
      </c>
      <c r="Y7" s="492"/>
      <c r="Z7" s="492"/>
      <c r="AA7" s="492"/>
      <c r="AB7" s="492"/>
      <c r="AC7" s="492"/>
      <c r="AD7" s="492"/>
      <c r="AE7" s="492"/>
      <c r="AF7" s="492"/>
      <c r="AG7" s="492"/>
      <c r="AH7" s="492"/>
      <c r="AI7" s="493" t="s">
        <v>57</v>
      </c>
      <c r="AJ7" s="248"/>
      <c r="AK7" s="342">
        <v>0</v>
      </c>
      <c r="AL7" s="436" t="s">
        <v>40</v>
      </c>
      <c r="AM7" s="501" t="s">
        <v>94</v>
      </c>
    </row>
    <row r="8" spans="8:39" ht="13.5" thickBot="1">
      <c r="H8" s="463"/>
      <c r="I8" s="452"/>
      <c r="J8" s="446"/>
      <c r="K8" s="446"/>
      <c r="L8" s="446"/>
      <c r="M8" s="446"/>
      <c r="N8" s="446"/>
      <c r="O8" s="446"/>
      <c r="P8" s="440"/>
      <c r="Q8" s="440"/>
      <c r="R8" s="440"/>
      <c r="S8" s="440"/>
      <c r="T8" s="440"/>
      <c r="U8" s="477"/>
      <c r="V8" s="477"/>
      <c r="W8" s="477"/>
      <c r="X8" s="481"/>
      <c r="Y8" s="477"/>
      <c r="Z8" s="477"/>
      <c r="AA8" s="477"/>
      <c r="AB8" s="477"/>
      <c r="AC8" s="477"/>
      <c r="AD8" s="477"/>
      <c r="AE8" s="477"/>
      <c r="AF8" s="477"/>
      <c r="AG8" s="477"/>
      <c r="AH8" s="477"/>
      <c r="AI8" s="483"/>
      <c r="AJ8" s="363"/>
      <c r="AK8" s="342">
        <v>0.125</v>
      </c>
      <c r="AL8" s="431"/>
      <c r="AM8" s="502"/>
    </row>
    <row r="9" spans="8:39" ht="12.75">
      <c r="H9" s="463" t="s">
        <v>70</v>
      </c>
      <c r="I9" s="449">
        <v>19</v>
      </c>
      <c r="J9" s="443">
        <v>16</v>
      </c>
      <c r="K9" s="443">
        <v>13</v>
      </c>
      <c r="L9" s="443">
        <v>11</v>
      </c>
      <c r="M9" s="443">
        <v>9</v>
      </c>
      <c r="N9" s="443">
        <v>8</v>
      </c>
      <c r="O9" s="443">
        <v>7</v>
      </c>
      <c r="P9" s="439">
        <v>6</v>
      </c>
      <c r="Q9" s="439">
        <v>6</v>
      </c>
      <c r="R9" s="439">
        <v>5</v>
      </c>
      <c r="S9" s="439">
        <v>5</v>
      </c>
      <c r="T9" s="439">
        <v>4</v>
      </c>
      <c r="U9" s="478"/>
      <c r="V9" s="478"/>
      <c r="W9" s="478"/>
      <c r="X9" s="485" t="s">
        <v>40</v>
      </c>
      <c r="Y9" s="26"/>
      <c r="Z9" s="26"/>
      <c r="AA9" s="26"/>
      <c r="AB9" s="26"/>
      <c r="AC9" s="26"/>
      <c r="AD9" s="26"/>
      <c r="AE9" s="26"/>
      <c r="AF9" s="26"/>
      <c r="AG9" s="26"/>
      <c r="AH9" s="489" t="s">
        <v>70</v>
      </c>
      <c r="AI9" s="487"/>
      <c r="AJ9" s="354">
        <v>0</v>
      </c>
      <c r="AK9" s="359">
        <v>0.03333333333333333</v>
      </c>
      <c r="AL9" s="432" t="s">
        <v>40</v>
      </c>
      <c r="AM9" s="502"/>
    </row>
    <row r="10" spans="8:39" ht="13.5" thickBot="1">
      <c r="H10" s="463"/>
      <c r="I10" s="450"/>
      <c r="J10" s="444"/>
      <c r="K10" s="444"/>
      <c r="L10" s="444"/>
      <c r="M10" s="444"/>
      <c r="N10" s="444"/>
      <c r="O10" s="444"/>
      <c r="P10" s="440"/>
      <c r="Q10" s="440"/>
      <c r="R10" s="440"/>
      <c r="S10" s="440"/>
      <c r="T10" s="440"/>
      <c r="U10" s="479"/>
      <c r="V10" s="479"/>
      <c r="W10" s="479"/>
      <c r="X10" s="486"/>
      <c r="Y10" s="26"/>
      <c r="Z10" s="26"/>
      <c r="AA10" s="26"/>
      <c r="AB10" s="26"/>
      <c r="AC10" s="26"/>
      <c r="AD10" s="26"/>
      <c r="AE10" s="26"/>
      <c r="AF10" s="26"/>
      <c r="AG10" s="26"/>
      <c r="AH10" s="490"/>
      <c r="AI10" s="488"/>
      <c r="AJ10" s="357">
        <v>0.03263888888888889</v>
      </c>
      <c r="AK10" s="358">
        <v>0.15833333333333333</v>
      </c>
      <c r="AL10" s="435"/>
      <c r="AM10" s="502"/>
    </row>
    <row r="11" spans="5:39" ht="12.75" customHeight="1">
      <c r="E11" s="26" t="s">
        <v>44</v>
      </c>
      <c r="H11" s="463" t="s">
        <v>69</v>
      </c>
      <c r="I11" s="451">
        <v>25</v>
      </c>
      <c r="J11" s="445">
        <v>22</v>
      </c>
      <c r="K11" s="445">
        <v>17</v>
      </c>
      <c r="L11" s="445">
        <v>14</v>
      </c>
      <c r="M11" s="445">
        <v>12</v>
      </c>
      <c r="N11" s="445">
        <v>10</v>
      </c>
      <c r="O11" s="445">
        <v>9</v>
      </c>
      <c r="P11" s="439">
        <v>8</v>
      </c>
      <c r="Q11" s="439">
        <v>7</v>
      </c>
      <c r="R11" s="439">
        <v>6</v>
      </c>
      <c r="S11" s="439">
        <v>6</v>
      </c>
      <c r="T11" s="439">
        <v>5</v>
      </c>
      <c r="U11" s="476"/>
      <c r="V11" s="476"/>
      <c r="W11" s="476"/>
      <c r="X11" s="480" t="s">
        <v>40</v>
      </c>
      <c r="Y11" s="476"/>
      <c r="Z11" s="476"/>
      <c r="AA11" s="476"/>
      <c r="AB11" s="476"/>
      <c r="AC11" s="476"/>
      <c r="AD11" s="476"/>
      <c r="AE11" s="476"/>
      <c r="AF11" s="476"/>
      <c r="AG11" s="482" t="s">
        <v>69</v>
      </c>
      <c r="AH11" s="250"/>
      <c r="AI11" s="362">
        <v>0</v>
      </c>
      <c r="AJ11" s="361">
        <v>0.015277777777777777</v>
      </c>
      <c r="AK11" s="360">
        <v>0.04861111111111111</v>
      </c>
      <c r="AL11" s="430" t="s">
        <v>40</v>
      </c>
      <c r="AM11" s="502"/>
    </row>
    <row r="12" spans="5:39" ht="15" customHeight="1" thickBot="1">
      <c r="E12" s="28" t="s">
        <v>45</v>
      </c>
      <c r="G12" s="27" t="s">
        <v>46</v>
      </c>
      <c r="H12" s="463"/>
      <c r="I12" s="452"/>
      <c r="J12" s="446"/>
      <c r="K12" s="446"/>
      <c r="L12" s="446"/>
      <c r="M12" s="446"/>
      <c r="N12" s="446"/>
      <c r="O12" s="446"/>
      <c r="P12" s="440"/>
      <c r="Q12" s="440"/>
      <c r="R12" s="440"/>
      <c r="S12" s="440"/>
      <c r="T12" s="440"/>
      <c r="U12" s="477"/>
      <c r="V12" s="477"/>
      <c r="W12" s="477"/>
      <c r="X12" s="481"/>
      <c r="Y12" s="477"/>
      <c r="Z12" s="477"/>
      <c r="AA12" s="477"/>
      <c r="AB12" s="477"/>
      <c r="AC12" s="477"/>
      <c r="AD12" s="477"/>
      <c r="AE12" s="477"/>
      <c r="AF12" s="477"/>
      <c r="AG12" s="483"/>
      <c r="AH12" s="363"/>
      <c r="AI12" s="351">
        <v>0.014583333333333332</v>
      </c>
      <c r="AJ12" s="351">
        <v>0.04791666666666667</v>
      </c>
      <c r="AK12" s="344">
        <v>0.17361111111111113</v>
      </c>
      <c r="AL12" s="431"/>
      <c r="AM12" s="502"/>
    </row>
    <row r="13" spans="8:39" ht="12" customHeight="1">
      <c r="H13" s="463" t="s">
        <v>68</v>
      </c>
      <c r="I13" s="449">
        <v>29</v>
      </c>
      <c r="J13" s="443">
        <v>25</v>
      </c>
      <c r="K13" s="443">
        <v>19</v>
      </c>
      <c r="L13" s="443">
        <v>16</v>
      </c>
      <c r="M13" s="443">
        <v>13</v>
      </c>
      <c r="N13" s="443">
        <v>11</v>
      </c>
      <c r="O13" s="443">
        <v>10</v>
      </c>
      <c r="P13" s="439">
        <v>9</v>
      </c>
      <c r="Q13" s="439">
        <v>8</v>
      </c>
      <c r="R13" s="439">
        <v>7</v>
      </c>
      <c r="S13" s="439">
        <v>7</v>
      </c>
      <c r="T13" s="439">
        <v>6</v>
      </c>
      <c r="U13" s="478"/>
      <c r="V13" s="478"/>
      <c r="W13" s="478"/>
      <c r="X13" s="485" t="s">
        <v>40</v>
      </c>
      <c r="Y13" s="26"/>
      <c r="Z13" s="26"/>
      <c r="AA13" s="26"/>
      <c r="AB13" s="26"/>
      <c r="AC13" s="26"/>
      <c r="AD13" s="26"/>
      <c r="AE13" s="26"/>
      <c r="AF13" s="489" t="s">
        <v>68</v>
      </c>
      <c r="AG13" s="487"/>
      <c r="AH13" s="354">
        <v>0</v>
      </c>
      <c r="AI13" s="352">
        <v>0.0062499999999999995</v>
      </c>
      <c r="AJ13" s="352">
        <v>0.02152777777777778</v>
      </c>
      <c r="AK13" s="345">
        <v>0.05486111111111111</v>
      </c>
      <c r="AL13" s="432" t="s">
        <v>40</v>
      </c>
      <c r="AM13" s="502"/>
    </row>
    <row r="14" spans="5:39" ht="12" customHeight="1" thickBot="1">
      <c r="E14" s="28"/>
      <c r="G14" s="27"/>
      <c r="H14" s="463"/>
      <c r="I14" s="450"/>
      <c r="J14" s="444"/>
      <c r="K14" s="444"/>
      <c r="L14" s="444"/>
      <c r="M14" s="444"/>
      <c r="N14" s="444"/>
      <c r="O14" s="444"/>
      <c r="P14" s="440"/>
      <c r="Q14" s="440"/>
      <c r="R14" s="440"/>
      <c r="S14" s="440"/>
      <c r="T14" s="440"/>
      <c r="U14" s="479"/>
      <c r="V14" s="479"/>
      <c r="W14" s="479"/>
      <c r="X14" s="486"/>
      <c r="Y14" s="26"/>
      <c r="Z14" s="26"/>
      <c r="AA14" s="26"/>
      <c r="AB14" s="26"/>
      <c r="AC14" s="26"/>
      <c r="AD14" s="26"/>
      <c r="AE14" s="26"/>
      <c r="AF14" s="490"/>
      <c r="AG14" s="488"/>
      <c r="AH14" s="357">
        <v>0.005555555555555556</v>
      </c>
      <c r="AI14" s="349">
        <v>0.020833333333333332</v>
      </c>
      <c r="AJ14" s="349">
        <v>0.05416666666666667</v>
      </c>
      <c r="AK14" s="343">
        <v>0.1798611111111111</v>
      </c>
      <c r="AL14" s="435"/>
      <c r="AM14" s="502"/>
    </row>
    <row r="15" spans="8:39" ht="12.75" customHeight="1">
      <c r="H15" s="463" t="s">
        <v>67</v>
      </c>
      <c r="I15" s="451">
        <v>32</v>
      </c>
      <c r="J15" s="445">
        <v>27</v>
      </c>
      <c r="K15" s="445">
        <v>21</v>
      </c>
      <c r="L15" s="445">
        <v>17</v>
      </c>
      <c r="M15" s="445">
        <v>15</v>
      </c>
      <c r="N15" s="445">
        <v>13</v>
      </c>
      <c r="O15" s="445">
        <v>11</v>
      </c>
      <c r="P15" s="439">
        <v>10</v>
      </c>
      <c r="Q15" s="439">
        <v>9</v>
      </c>
      <c r="R15" s="439">
        <v>8</v>
      </c>
      <c r="S15" s="459" t="s">
        <v>39</v>
      </c>
      <c r="T15" s="439">
        <v>7</v>
      </c>
      <c r="U15" s="476"/>
      <c r="V15" s="476"/>
      <c r="W15" s="476"/>
      <c r="X15" s="480" t="s">
        <v>40</v>
      </c>
      <c r="Y15" s="476"/>
      <c r="Z15" s="476"/>
      <c r="AA15" s="476"/>
      <c r="AB15" s="476"/>
      <c r="AC15" s="476"/>
      <c r="AD15" s="476"/>
      <c r="AE15" s="482" t="s">
        <v>67</v>
      </c>
      <c r="AF15" s="250"/>
      <c r="AG15" s="362">
        <v>0</v>
      </c>
      <c r="AH15" s="361">
        <v>0.005555555555555556</v>
      </c>
      <c r="AI15" s="353">
        <v>0.011805555555555555</v>
      </c>
      <c r="AJ15" s="353">
        <v>0.027083333333333334</v>
      </c>
      <c r="AK15" s="342">
        <v>0.061111111111111116</v>
      </c>
      <c r="AL15" s="430" t="s">
        <v>40</v>
      </c>
      <c r="AM15" s="502"/>
    </row>
    <row r="16" spans="8:39" ht="12.75" customHeight="1" thickBot="1">
      <c r="H16" s="463"/>
      <c r="I16" s="452"/>
      <c r="J16" s="446"/>
      <c r="K16" s="446"/>
      <c r="L16" s="446"/>
      <c r="M16" s="446"/>
      <c r="N16" s="446"/>
      <c r="O16" s="446"/>
      <c r="P16" s="440"/>
      <c r="Q16" s="440"/>
      <c r="R16" s="440"/>
      <c r="S16" s="460"/>
      <c r="T16" s="440"/>
      <c r="U16" s="477"/>
      <c r="V16" s="477"/>
      <c r="W16" s="477"/>
      <c r="X16" s="481"/>
      <c r="Y16" s="477"/>
      <c r="Z16" s="477"/>
      <c r="AA16" s="477"/>
      <c r="AB16" s="477"/>
      <c r="AC16" s="477"/>
      <c r="AD16" s="477"/>
      <c r="AE16" s="483"/>
      <c r="AF16" s="249"/>
      <c r="AG16" s="351">
        <v>0.004861111111111111</v>
      </c>
      <c r="AH16" s="351">
        <v>0.011111111111111112</v>
      </c>
      <c r="AI16" s="351">
        <v>0.026388888888888885</v>
      </c>
      <c r="AJ16" s="351">
        <v>0.06041666666666667</v>
      </c>
      <c r="AK16" s="344">
        <v>0.18611111111111112</v>
      </c>
      <c r="AL16" s="431"/>
      <c r="AM16" s="502"/>
    </row>
    <row r="17" spans="8:39" ht="12.75">
      <c r="H17" s="463" t="s">
        <v>66</v>
      </c>
      <c r="I17" s="449">
        <v>36</v>
      </c>
      <c r="J17" s="443">
        <v>31</v>
      </c>
      <c r="K17" s="443">
        <v>24</v>
      </c>
      <c r="L17" s="443">
        <v>19</v>
      </c>
      <c r="M17" s="443">
        <v>16</v>
      </c>
      <c r="N17" s="443">
        <v>14</v>
      </c>
      <c r="O17" s="443">
        <v>12</v>
      </c>
      <c r="P17" s="439">
        <v>11</v>
      </c>
      <c r="Q17" s="439">
        <v>10</v>
      </c>
      <c r="R17" s="439">
        <v>9</v>
      </c>
      <c r="S17" s="439">
        <v>8</v>
      </c>
      <c r="T17" s="441">
        <v>8</v>
      </c>
      <c r="U17" s="478"/>
      <c r="V17" s="478"/>
      <c r="W17" s="478"/>
      <c r="X17" s="485" t="s">
        <v>40</v>
      </c>
      <c r="Y17" s="26"/>
      <c r="Z17" s="26"/>
      <c r="AA17" s="26"/>
      <c r="AB17" s="26"/>
      <c r="AC17" s="26"/>
      <c r="AD17" s="489" t="s">
        <v>66</v>
      </c>
      <c r="AE17" s="487"/>
      <c r="AF17" s="364">
        <v>0</v>
      </c>
      <c r="AG17" s="352">
        <v>0.005555555555555556</v>
      </c>
      <c r="AH17" s="352">
        <v>0.011111111111111112</v>
      </c>
      <c r="AI17" s="352">
        <v>0.017361111111111112</v>
      </c>
      <c r="AJ17" s="352">
        <v>0.03263888888888889</v>
      </c>
      <c r="AK17" s="345">
        <v>0.06597222222222222</v>
      </c>
      <c r="AL17" s="432" t="s">
        <v>40</v>
      </c>
      <c r="AM17" s="502"/>
    </row>
    <row r="18" spans="8:39" ht="13.5" thickBot="1">
      <c r="H18" s="463"/>
      <c r="I18" s="450"/>
      <c r="J18" s="444"/>
      <c r="K18" s="444"/>
      <c r="L18" s="444"/>
      <c r="M18" s="444"/>
      <c r="N18" s="444"/>
      <c r="O18" s="444"/>
      <c r="P18" s="440"/>
      <c r="Q18" s="440"/>
      <c r="R18" s="440"/>
      <c r="S18" s="440"/>
      <c r="T18" s="442"/>
      <c r="U18" s="479"/>
      <c r="V18" s="479"/>
      <c r="W18" s="479"/>
      <c r="X18" s="486"/>
      <c r="Y18" s="26"/>
      <c r="Z18" s="26"/>
      <c r="AA18" s="26"/>
      <c r="AB18" s="26"/>
      <c r="AC18" s="26"/>
      <c r="AD18" s="490"/>
      <c r="AE18" s="488"/>
      <c r="AF18" s="357">
        <v>0.004861111111111111</v>
      </c>
      <c r="AG18" s="349">
        <v>0.010416666666666668</v>
      </c>
      <c r="AH18" s="349">
        <v>0.016666666666666666</v>
      </c>
      <c r="AI18" s="349">
        <v>0.03194444444444444</v>
      </c>
      <c r="AJ18" s="349">
        <v>0.06527777777777778</v>
      </c>
      <c r="AK18" s="343">
        <v>0.1909722222222222</v>
      </c>
      <c r="AL18" s="435"/>
      <c r="AM18" s="502"/>
    </row>
    <row r="19" spans="5:39" ht="12.75">
      <c r="E19" s="441">
        <v>40</v>
      </c>
      <c r="H19" s="463" t="s">
        <v>65</v>
      </c>
      <c r="I19" s="451">
        <v>40</v>
      </c>
      <c r="J19" s="445">
        <v>34</v>
      </c>
      <c r="K19" s="445">
        <v>26</v>
      </c>
      <c r="L19" s="445">
        <v>21</v>
      </c>
      <c r="M19" s="445">
        <v>18</v>
      </c>
      <c r="N19" s="445">
        <v>15</v>
      </c>
      <c r="O19" s="445">
        <v>13</v>
      </c>
      <c r="P19" s="439">
        <v>12</v>
      </c>
      <c r="Q19" s="439">
        <v>11</v>
      </c>
      <c r="R19" s="439">
        <v>10</v>
      </c>
      <c r="S19" s="437">
        <v>9</v>
      </c>
      <c r="T19" s="476"/>
      <c r="U19" s="476"/>
      <c r="V19" s="476"/>
      <c r="W19" s="476"/>
      <c r="X19" s="480" t="s">
        <v>40</v>
      </c>
      <c r="Y19" s="476"/>
      <c r="Z19" s="476"/>
      <c r="AA19" s="476"/>
      <c r="AB19" s="476"/>
      <c r="AC19" s="482" t="s">
        <v>65</v>
      </c>
      <c r="AD19" s="250"/>
      <c r="AE19" s="362">
        <v>0</v>
      </c>
      <c r="AF19" s="361">
        <v>0.004861111111111111</v>
      </c>
      <c r="AG19" s="353">
        <v>0.009722222222222222</v>
      </c>
      <c r="AH19" s="353">
        <v>0.015972222222222224</v>
      </c>
      <c r="AI19" s="353">
        <v>0.022222222222222223</v>
      </c>
      <c r="AJ19" s="353">
        <v>0.0375</v>
      </c>
      <c r="AK19" s="342">
        <v>0.07083333333333333</v>
      </c>
      <c r="AL19" s="430" t="s">
        <v>40</v>
      </c>
      <c r="AM19" s="502"/>
    </row>
    <row r="20" spans="5:39" ht="13.5" thickBot="1">
      <c r="E20" s="442"/>
      <c r="H20" s="463"/>
      <c r="I20" s="452"/>
      <c r="J20" s="446"/>
      <c r="K20" s="446"/>
      <c r="L20" s="446"/>
      <c r="M20" s="446"/>
      <c r="N20" s="446"/>
      <c r="O20" s="446"/>
      <c r="P20" s="440"/>
      <c r="Q20" s="440"/>
      <c r="R20" s="440"/>
      <c r="S20" s="438"/>
      <c r="T20" s="477"/>
      <c r="U20" s="477"/>
      <c r="V20" s="477"/>
      <c r="W20" s="477"/>
      <c r="X20" s="481"/>
      <c r="Y20" s="477"/>
      <c r="Z20" s="477"/>
      <c r="AA20" s="477"/>
      <c r="AB20" s="477"/>
      <c r="AC20" s="483"/>
      <c r="AD20" s="249"/>
      <c r="AE20" s="351">
        <v>0.004166666666666667</v>
      </c>
      <c r="AF20" s="351">
        <v>0.009722222222222222</v>
      </c>
      <c r="AG20" s="351">
        <v>0.015277777777777777</v>
      </c>
      <c r="AH20" s="351">
        <v>0.02152777777777778</v>
      </c>
      <c r="AI20" s="351">
        <v>0.03680555555555556</v>
      </c>
      <c r="AJ20" s="351">
        <v>0.07013888888888889</v>
      </c>
      <c r="AK20" s="344">
        <v>0.19583333333333333</v>
      </c>
      <c r="AL20" s="431"/>
      <c r="AM20" s="502"/>
    </row>
    <row r="21" spans="5:39" ht="12.75">
      <c r="E21" s="31" t="s">
        <v>47</v>
      </c>
      <c r="H21" s="463" t="s">
        <v>64</v>
      </c>
      <c r="I21" s="449">
        <v>44</v>
      </c>
      <c r="J21" s="443">
        <v>37</v>
      </c>
      <c r="K21" s="443">
        <v>28</v>
      </c>
      <c r="L21" s="443">
        <v>23</v>
      </c>
      <c r="M21" s="443">
        <v>19</v>
      </c>
      <c r="N21" s="443">
        <v>17</v>
      </c>
      <c r="O21" s="443">
        <v>15</v>
      </c>
      <c r="P21" s="439">
        <v>13</v>
      </c>
      <c r="Q21" s="439">
        <v>12</v>
      </c>
      <c r="R21" s="439">
        <v>11</v>
      </c>
      <c r="S21" s="441">
        <v>10</v>
      </c>
      <c r="T21" s="478"/>
      <c r="U21" s="478"/>
      <c r="V21" s="478"/>
      <c r="W21" s="478"/>
      <c r="X21" s="485" t="s">
        <v>40</v>
      </c>
      <c r="Y21" s="26"/>
      <c r="Z21" s="26"/>
      <c r="AA21" s="26"/>
      <c r="AB21" s="489" t="s">
        <v>64</v>
      </c>
      <c r="AC21" s="487"/>
      <c r="AD21" s="364">
        <v>0</v>
      </c>
      <c r="AE21" s="352">
        <v>0.004166666666666667</v>
      </c>
      <c r="AF21" s="352">
        <v>0.008333333333333333</v>
      </c>
      <c r="AG21" s="352">
        <v>0.014583333333333332</v>
      </c>
      <c r="AH21" s="352">
        <v>0.02013888888888889</v>
      </c>
      <c r="AI21" s="352">
        <v>0.02638888888888889</v>
      </c>
      <c r="AJ21" s="352">
        <v>0.041666666666666664</v>
      </c>
      <c r="AK21" s="345">
        <v>0.075</v>
      </c>
      <c r="AL21" s="432" t="s">
        <v>40</v>
      </c>
      <c r="AM21" s="502"/>
    </row>
    <row r="22" spans="5:39" ht="13.5" thickBot="1">
      <c r="E22" s="31" t="s">
        <v>48</v>
      </c>
      <c r="H22" s="463"/>
      <c r="I22" s="450"/>
      <c r="J22" s="444"/>
      <c r="K22" s="444"/>
      <c r="L22" s="444"/>
      <c r="M22" s="444"/>
      <c r="N22" s="444"/>
      <c r="O22" s="444"/>
      <c r="P22" s="440"/>
      <c r="Q22" s="440"/>
      <c r="R22" s="440"/>
      <c r="S22" s="442"/>
      <c r="T22" s="479"/>
      <c r="U22" s="479"/>
      <c r="V22" s="479"/>
      <c r="W22" s="479"/>
      <c r="X22" s="486"/>
      <c r="Y22" s="26"/>
      <c r="Z22" s="26"/>
      <c r="AA22" s="26"/>
      <c r="AB22" s="490"/>
      <c r="AC22" s="491"/>
      <c r="AD22" s="357">
        <v>0.003472222222222222</v>
      </c>
      <c r="AE22" s="349">
        <v>0.008333333333333333</v>
      </c>
      <c r="AF22" s="349">
        <v>0.013194444444444444</v>
      </c>
      <c r="AG22" s="349">
        <v>0.019444444444444445</v>
      </c>
      <c r="AH22" s="349">
        <v>0.025694444444444447</v>
      </c>
      <c r="AI22" s="349">
        <v>0.04097222222222222</v>
      </c>
      <c r="AJ22" s="349">
        <v>0.07430555555555556</v>
      </c>
      <c r="AK22" s="343">
        <v>0.19999999999999998</v>
      </c>
      <c r="AL22" s="435"/>
      <c r="AM22" s="502"/>
    </row>
    <row r="23" spans="8:39" ht="12.75">
      <c r="H23" s="463" t="s">
        <v>63</v>
      </c>
      <c r="I23" s="451">
        <v>48</v>
      </c>
      <c r="J23" s="445">
        <v>40</v>
      </c>
      <c r="K23" s="445">
        <v>31</v>
      </c>
      <c r="L23" s="445">
        <v>25</v>
      </c>
      <c r="M23" s="445">
        <v>21</v>
      </c>
      <c r="N23" s="445">
        <v>18</v>
      </c>
      <c r="O23" s="445">
        <v>16</v>
      </c>
      <c r="P23" s="437">
        <v>14</v>
      </c>
      <c r="Q23" s="437">
        <v>13</v>
      </c>
      <c r="R23" s="459" t="s">
        <v>39</v>
      </c>
      <c r="S23" s="476"/>
      <c r="T23" s="476"/>
      <c r="U23" s="476"/>
      <c r="V23" s="476"/>
      <c r="W23" s="476"/>
      <c r="X23" s="480" t="s">
        <v>40</v>
      </c>
      <c r="Y23" s="476"/>
      <c r="Z23" s="476"/>
      <c r="AA23" s="482" t="s">
        <v>63</v>
      </c>
      <c r="AB23" s="250"/>
      <c r="AC23" s="362">
        <v>0</v>
      </c>
      <c r="AD23" s="361">
        <v>0.004166666666666667</v>
      </c>
      <c r="AE23" s="353">
        <v>0.008333333333333333</v>
      </c>
      <c r="AF23" s="353">
        <v>0.012499999999999999</v>
      </c>
      <c r="AG23" s="366">
        <v>0.01875</v>
      </c>
      <c r="AH23" s="353">
        <v>0.024305555555555556</v>
      </c>
      <c r="AI23" s="353">
        <v>0.030555555555555555</v>
      </c>
      <c r="AJ23" s="353">
        <v>0.04583333333333334</v>
      </c>
      <c r="AK23" s="342">
        <v>0.07916666666666666</v>
      </c>
      <c r="AL23" s="430" t="s">
        <v>40</v>
      </c>
      <c r="AM23" s="502"/>
    </row>
    <row r="24" spans="5:39" ht="13.5" thickBot="1">
      <c r="E24" s="1"/>
      <c r="H24" s="463"/>
      <c r="I24" s="452"/>
      <c r="J24" s="446"/>
      <c r="K24" s="446"/>
      <c r="L24" s="446"/>
      <c r="M24" s="446"/>
      <c r="N24" s="446"/>
      <c r="O24" s="446"/>
      <c r="P24" s="438"/>
      <c r="Q24" s="438"/>
      <c r="R24" s="460"/>
      <c r="S24" s="477"/>
      <c r="T24" s="477"/>
      <c r="U24" s="477"/>
      <c r="V24" s="477"/>
      <c r="W24" s="477"/>
      <c r="X24" s="481"/>
      <c r="Y24" s="477"/>
      <c r="Z24" s="477"/>
      <c r="AA24" s="483"/>
      <c r="AB24" s="249"/>
      <c r="AC24" s="351">
        <v>0.003472222222222222</v>
      </c>
      <c r="AD24" s="365">
        <v>0.007638888888888889</v>
      </c>
      <c r="AE24" s="351">
        <v>0.0125</v>
      </c>
      <c r="AF24" s="351">
        <v>0.018055555555555557</v>
      </c>
      <c r="AG24" s="368">
        <v>0.02361111111111111</v>
      </c>
      <c r="AH24" s="351">
        <v>0.029861111111111113</v>
      </c>
      <c r="AI24" s="351">
        <v>0.04513888888888889</v>
      </c>
      <c r="AJ24" s="351">
        <v>0.07847222222222222</v>
      </c>
      <c r="AK24" s="344">
        <v>0.2041666666666667</v>
      </c>
      <c r="AL24" s="431"/>
      <c r="AM24" s="502"/>
    </row>
    <row r="25" spans="8:39" ht="12.75" customHeight="1">
      <c r="H25" s="463" t="s">
        <v>62</v>
      </c>
      <c r="I25" s="449">
        <v>52</v>
      </c>
      <c r="J25" s="443">
        <v>44</v>
      </c>
      <c r="K25" s="443">
        <v>33</v>
      </c>
      <c r="L25" s="443">
        <v>27</v>
      </c>
      <c r="M25" s="443">
        <v>22</v>
      </c>
      <c r="N25" s="443">
        <v>19</v>
      </c>
      <c r="O25" s="443">
        <v>17</v>
      </c>
      <c r="P25" s="439">
        <v>15</v>
      </c>
      <c r="Q25" s="461" t="s">
        <v>39</v>
      </c>
      <c r="R25" s="439">
        <v>12</v>
      </c>
      <c r="S25" s="478"/>
      <c r="T25" s="478"/>
      <c r="U25" s="478"/>
      <c r="V25" s="478"/>
      <c r="W25" s="478"/>
      <c r="X25" s="485" t="s">
        <v>40</v>
      </c>
      <c r="Y25" s="26"/>
      <c r="Z25" s="489" t="s">
        <v>62</v>
      </c>
      <c r="AA25" s="487"/>
      <c r="AB25" s="364">
        <v>0</v>
      </c>
      <c r="AC25" s="352">
        <v>0.004166666666666667</v>
      </c>
      <c r="AD25" s="352">
        <v>0.008333333333333333</v>
      </c>
      <c r="AE25" s="352">
        <v>0.012499999999999999</v>
      </c>
      <c r="AF25" s="352">
        <v>0.015972222222222224</v>
      </c>
      <c r="AG25" s="369">
        <v>0.022222222222222223</v>
      </c>
      <c r="AH25" s="352">
        <v>0.02847222222222222</v>
      </c>
      <c r="AI25" s="352">
        <v>0.034722222222222224</v>
      </c>
      <c r="AJ25" s="352">
        <v>0.049999999999999996</v>
      </c>
      <c r="AK25" s="345">
        <v>0.08333333333333333</v>
      </c>
      <c r="AL25" s="432" t="s">
        <v>40</v>
      </c>
      <c r="AM25" s="502"/>
    </row>
    <row r="26" spans="8:39" ht="12.75" customHeight="1" thickBot="1">
      <c r="H26" s="463"/>
      <c r="I26" s="450"/>
      <c r="J26" s="444"/>
      <c r="K26" s="444"/>
      <c r="L26" s="444"/>
      <c r="M26" s="444"/>
      <c r="N26" s="444"/>
      <c r="O26" s="444"/>
      <c r="P26" s="440"/>
      <c r="Q26" s="462"/>
      <c r="R26" s="440"/>
      <c r="S26" s="479"/>
      <c r="T26" s="479"/>
      <c r="U26" s="479"/>
      <c r="V26" s="479"/>
      <c r="W26" s="479"/>
      <c r="X26" s="486"/>
      <c r="Y26" s="26"/>
      <c r="Z26" s="490"/>
      <c r="AA26" s="491"/>
      <c r="AB26" s="357">
        <v>0.003472222222222222</v>
      </c>
      <c r="AC26" s="349">
        <v>0.007638888888888889</v>
      </c>
      <c r="AD26" s="349">
        <v>0.011805555555555555</v>
      </c>
      <c r="AE26" s="349">
        <v>0.016666666666666666</v>
      </c>
      <c r="AF26" s="349">
        <v>0.020833333333333336</v>
      </c>
      <c r="AG26" s="370">
        <v>0.027777777777777776</v>
      </c>
      <c r="AH26" s="349">
        <v>0.034027777777777775</v>
      </c>
      <c r="AI26" s="349">
        <v>0.049305555555555554</v>
      </c>
      <c r="AJ26" s="349">
        <v>0.08263888888888889</v>
      </c>
      <c r="AK26" s="343">
        <v>0.20833333333333334</v>
      </c>
      <c r="AL26" s="435"/>
      <c r="AM26" s="502"/>
    </row>
    <row r="27" spans="8:39" ht="12.75">
      <c r="H27" s="463" t="s">
        <v>61</v>
      </c>
      <c r="I27" s="451">
        <v>57</v>
      </c>
      <c r="J27" s="445">
        <v>48</v>
      </c>
      <c r="K27" s="445">
        <v>36</v>
      </c>
      <c r="L27" s="445">
        <v>29</v>
      </c>
      <c r="M27" s="445">
        <v>24</v>
      </c>
      <c r="N27" s="445">
        <v>21</v>
      </c>
      <c r="O27" s="445">
        <v>18</v>
      </c>
      <c r="P27" s="437">
        <v>16</v>
      </c>
      <c r="Q27" s="437">
        <v>14</v>
      </c>
      <c r="R27" s="441">
        <v>13</v>
      </c>
      <c r="S27" s="476"/>
      <c r="T27" s="476"/>
      <c r="U27" s="476"/>
      <c r="V27" s="476"/>
      <c r="W27" s="476"/>
      <c r="X27" s="480" t="s">
        <v>40</v>
      </c>
      <c r="Y27" s="482" t="s">
        <v>61</v>
      </c>
      <c r="Z27" s="250"/>
      <c r="AA27" s="362">
        <v>0</v>
      </c>
      <c r="AB27" s="361">
        <v>0.0034722222222222225</v>
      </c>
      <c r="AC27" s="366">
        <v>0.007638888888888889</v>
      </c>
      <c r="AD27" s="353">
        <v>0.011805555555555554</v>
      </c>
      <c r="AE27" s="366">
        <v>0.01597222222222222</v>
      </c>
      <c r="AF27" s="366">
        <v>0.019444444444444445</v>
      </c>
      <c r="AG27" s="366">
        <v>0.02638888888888889</v>
      </c>
      <c r="AH27" s="353">
        <v>0.03194444444444445</v>
      </c>
      <c r="AI27" s="366">
        <v>0.03819444444444444</v>
      </c>
      <c r="AJ27" s="353">
        <v>0.05347222222222222</v>
      </c>
      <c r="AK27" s="342">
        <v>0.08680555555555557</v>
      </c>
      <c r="AL27" s="430" t="s">
        <v>40</v>
      </c>
      <c r="AM27" s="502"/>
    </row>
    <row r="28" spans="8:39" ht="13.5" thickBot="1">
      <c r="H28" s="463"/>
      <c r="I28" s="452"/>
      <c r="J28" s="446"/>
      <c r="K28" s="446"/>
      <c r="L28" s="446"/>
      <c r="M28" s="446"/>
      <c r="N28" s="446"/>
      <c r="O28" s="446"/>
      <c r="P28" s="438"/>
      <c r="Q28" s="438"/>
      <c r="R28" s="442"/>
      <c r="S28" s="477"/>
      <c r="T28" s="477"/>
      <c r="U28" s="477"/>
      <c r="V28" s="477"/>
      <c r="W28" s="477"/>
      <c r="X28" s="481"/>
      <c r="Y28" s="483"/>
      <c r="Z28" s="249"/>
      <c r="AA28" s="351">
        <v>0.002777777777777778</v>
      </c>
      <c r="AB28" s="365">
        <v>0.006944444444444444</v>
      </c>
      <c r="AC28" s="368">
        <v>0.01111111111111111</v>
      </c>
      <c r="AD28" s="351">
        <v>0.015277777777777776</v>
      </c>
      <c r="AE28" s="368">
        <v>0.020138888888888887</v>
      </c>
      <c r="AF28" s="368">
        <v>0.024305555555555556</v>
      </c>
      <c r="AG28" s="368">
        <v>0.03125</v>
      </c>
      <c r="AH28" s="351">
        <v>0.037500000000000006</v>
      </c>
      <c r="AI28" s="368">
        <v>0.05277777777777777</v>
      </c>
      <c r="AJ28" s="351">
        <v>0.08611111111111111</v>
      </c>
      <c r="AK28" s="344">
        <v>0.21180555555555555</v>
      </c>
      <c r="AL28" s="431"/>
      <c r="AM28" s="502"/>
    </row>
    <row r="29" spans="5:39" ht="12.75">
      <c r="E29" s="439">
        <v>49</v>
      </c>
      <c r="H29" s="463" t="s">
        <v>24</v>
      </c>
      <c r="I29" s="449">
        <v>62</v>
      </c>
      <c r="J29" s="443">
        <v>51</v>
      </c>
      <c r="K29" s="443">
        <v>39</v>
      </c>
      <c r="L29" s="443">
        <v>31</v>
      </c>
      <c r="M29" s="443">
        <v>26</v>
      </c>
      <c r="N29" s="443">
        <v>22</v>
      </c>
      <c r="O29" s="443">
        <v>19</v>
      </c>
      <c r="P29" s="439">
        <v>17</v>
      </c>
      <c r="Q29" s="439">
        <v>15</v>
      </c>
      <c r="R29" s="478"/>
      <c r="S29" s="478"/>
      <c r="T29" s="478"/>
      <c r="U29" s="478"/>
      <c r="V29" s="478"/>
      <c r="W29" s="485" t="s">
        <v>40</v>
      </c>
      <c r="X29" s="489" t="s">
        <v>24</v>
      </c>
      <c r="Y29" s="487"/>
      <c r="Z29" s="375">
        <v>0</v>
      </c>
      <c r="AA29" s="369">
        <v>0.0034722222222222225</v>
      </c>
      <c r="AB29" s="369">
        <v>0.006944444444444445</v>
      </c>
      <c r="AC29" s="369">
        <v>0.011111111111111112</v>
      </c>
      <c r="AD29" s="369">
        <v>0.015277777777777777</v>
      </c>
      <c r="AE29" s="369">
        <v>0.019444444444444445</v>
      </c>
      <c r="AF29" s="369">
        <v>0.02291666666666667</v>
      </c>
      <c r="AG29" s="369">
        <v>0.029861111111111113</v>
      </c>
      <c r="AH29" s="369">
        <v>0.035416666666666666</v>
      </c>
      <c r="AI29" s="369">
        <v>0.041666666666666664</v>
      </c>
      <c r="AJ29" s="352">
        <v>0.05694444444444444</v>
      </c>
      <c r="AK29" s="345">
        <v>0.09027777777777778</v>
      </c>
      <c r="AL29" s="432" t="s">
        <v>40</v>
      </c>
      <c r="AM29" s="502"/>
    </row>
    <row r="30" spans="5:39" ht="13.5" thickBot="1">
      <c r="E30" s="440"/>
      <c r="H30" s="463"/>
      <c r="I30" s="450"/>
      <c r="J30" s="444"/>
      <c r="K30" s="444"/>
      <c r="L30" s="444"/>
      <c r="M30" s="444"/>
      <c r="N30" s="444"/>
      <c r="O30" s="444"/>
      <c r="P30" s="440"/>
      <c r="Q30" s="440"/>
      <c r="R30" s="479"/>
      <c r="S30" s="479"/>
      <c r="T30" s="479"/>
      <c r="U30" s="479"/>
      <c r="V30" s="479"/>
      <c r="W30" s="486"/>
      <c r="X30" s="490"/>
      <c r="Y30" s="488"/>
      <c r="Z30" s="376">
        <v>0.002777777777777778</v>
      </c>
      <c r="AA30" s="370">
        <v>0.00625</v>
      </c>
      <c r="AB30" s="370">
        <v>0.010416666666666668</v>
      </c>
      <c r="AC30" s="370">
        <v>0.014583333333333334</v>
      </c>
      <c r="AD30" s="370">
        <v>0.01875</v>
      </c>
      <c r="AE30" s="370">
        <v>0.02361111111111111</v>
      </c>
      <c r="AF30" s="370">
        <v>0.02777777777777778</v>
      </c>
      <c r="AG30" s="370">
        <v>0.034722222222222224</v>
      </c>
      <c r="AH30" s="370">
        <v>0.04097222222222222</v>
      </c>
      <c r="AI30" s="370">
        <v>0.056249999999999994</v>
      </c>
      <c r="AJ30" s="349">
        <v>0.08958333333333333</v>
      </c>
      <c r="AK30" s="343">
        <v>0.2152777777777778</v>
      </c>
      <c r="AL30" s="435"/>
      <c r="AM30" s="502"/>
    </row>
    <row r="31" spans="5:39" ht="12.75">
      <c r="E31" s="31" t="s">
        <v>50</v>
      </c>
      <c r="H31" s="463" t="s">
        <v>25</v>
      </c>
      <c r="I31" s="451">
        <v>67</v>
      </c>
      <c r="J31" s="445">
        <v>55</v>
      </c>
      <c r="K31" s="445">
        <v>41</v>
      </c>
      <c r="L31" s="445">
        <v>33</v>
      </c>
      <c r="M31" s="445">
        <v>27</v>
      </c>
      <c r="N31" s="445">
        <v>23</v>
      </c>
      <c r="O31" s="445">
        <v>21</v>
      </c>
      <c r="P31" s="437">
        <v>18</v>
      </c>
      <c r="Q31" s="441">
        <v>16</v>
      </c>
      <c r="R31" s="476"/>
      <c r="S31" s="476"/>
      <c r="T31" s="476"/>
      <c r="U31" s="476"/>
      <c r="V31" s="480" t="s">
        <v>40</v>
      </c>
      <c r="W31" s="482" t="s">
        <v>25</v>
      </c>
      <c r="X31" s="250"/>
      <c r="Y31" s="362">
        <v>0</v>
      </c>
      <c r="Z31" s="361">
        <v>0.0034722222222222225</v>
      </c>
      <c r="AA31" s="366">
        <v>0.006944444444444445</v>
      </c>
      <c r="AB31" s="366">
        <v>0.010416666666666666</v>
      </c>
      <c r="AC31" s="366">
        <v>0.014583333333333332</v>
      </c>
      <c r="AD31" s="366">
        <v>0.01875</v>
      </c>
      <c r="AE31" s="366">
        <v>0.022916666666666665</v>
      </c>
      <c r="AF31" s="366">
        <v>0.025694444444444447</v>
      </c>
      <c r="AG31" s="366">
        <v>0.03263888888888889</v>
      </c>
      <c r="AH31" s="366">
        <v>0.03888888888888889</v>
      </c>
      <c r="AI31" s="366">
        <v>0.04513888888888889</v>
      </c>
      <c r="AJ31" s="353">
        <v>0.059722222222222225</v>
      </c>
      <c r="AK31" s="342">
        <v>0.09375</v>
      </c>
      <c r="AL31" s="430" t="s">
        <v>40</v>
      </c>
      <c r="AM31" s="502"/>
    </row>
    <row r="32" spans="5:39" ht="13.5" thickBot="1">
      <c r="E32" s="31" t="s">
        <v>49</v>
      </c>
      <c r="H32" s="463"/>
      <c r="I32" s="452"/>
      <c r="J32" s="446"/>
      <c r="K32" s="446"/>
      <c r="L32" s="446"/>
      <c r="M32" s="446"/>
      <c r="N32" s="446"/>
      <c r="O32" s="446"/>
      <c r="P32" s="438"/>
      <c r="Q32" s="442"/>
      <c r="R32" s="477"/>
      <c r="S32" s="477"/>
      <c r="T32" s="477"/>
      <c r="U32" s="477"/>
      <c r="V32" s="481"/>
      <c r="W32" s="483"/>
      <c r="X32" s="249"/>
      <c r="Y32" s="351">
        <v>0.002777777777777778</v>
      </c>
      <c r="Z32" s="365">
        <v>0.00625</v>
      </c>
      <c r="AA32" s="368">
        <v>0.009722222222222222</v>
      </c>
      <c r="AB32" s="368">
        <v>0.013888888888888888</v>
      </c>
      <c r="AC32" s="368">
        <v>0.018055555555555554</v>
      </c>
      <c r="AD32" s="368">
        <v>0.02222222222222222</v>
      </c>
      <c r="AE32" s="368">
        <v>0.02708333333333333</v>
      </c>
      <c r="AF32" s="368">
        <v>0.030555555555555558</v>
      </c>
      <c r="AG32" s="368">
        <v>0.03819444444444444</v>
      </c>
      <c r="AH32" s="368">
        <v>0.044444444444444446</v>
      </c>
      <c r="AI32" s="368">
        <v>0.05902777777777778</v>
      </c>
      <c r="AJ32" s="351">
        <v>0.09236111111111112</v>
      </c>
      <c r="AK32" s="344">
        <v>0.21875</v>
      </c>
      <c r="AL32" s="431"/>
      <c r="AM32" s="502"/>
    </row>
    <row r="33" spans="8:39" ht="12.75">
      <c r="H33" s="463" t="s">
        <v>26</v>
      </c>
      <c r="I33" s="449">
        <v>73</v>
      </c>
      <c r="J33" s="443">
        <v>60</v>
      </c>
      <c r="K33" s="443">
        <v>44</v>
      </c>
      <c r="L33" s="443">
        <v>35</v>
      </c>
      <c r="M33" s="443">
        <v>29</v>
      </c>
      <c r="N33" s="443">
        <v>25</v>
      </c>
      <c r="O33" s="439">
        <v>22</v>
      </c>
      <c r="P33" s="439">
        <v>19</v>
      </c>
      <c r="Q33" s="478"/>
      <c r="R33" s="478"/>
      <c r="S33" s="478"/>
      <c r="T33" s="478"/>
      <c r="U33" s="485" t="s">
        <v>40</v>
      </c>
      <c r="V33" s="489" t="s">
        <v>26</v>
      </c>
      <c r="W33" s="487"/>
      <c r="X33" s="375">
        <v>0</v>
      </c>
      <c r="Y33" s="369">
        <v>0.002777777777777778</v>
      </c>
      <c r="Z33" s="369">
        <v>0.00625</v>
      </c>
      <c r="AA33" s="369">
        <v>0.009722222222222222</v>
      </c>
      <c r="AB33" s="369">
        <v>0.013194444444444444</v>
      </c>
      <c r="AC33" s="369">
        <v>0.017361111111111112</v>
      </c>
      <c r="AD33" s="369">
        <v>0.02152777777777778</v>
      </c>
      <c r="AE33" s="369">
        <v>0.025694444444444447</v>
      </c>
      <c r="AF33" s="369">
        <v>0.029166666666666664</v>
      </c>
      <c r="AG33" s="369">
        <v>0.036111111111111115</v>
      </c>
      <c r="AH33" s="369">
        <v>0.041666666666666664</v>
      </c>
      <c r="AI33" s="369">
        <v>0.04791666666666666</v>
      </c>
      <c r="AJ33" s="352">
        <v>0.06319444444444444</v>
      </c>
      <c r="AK33" s="345">
        <v>0.09652777777777777</v>
      </c>
      <c r="AL33" s="432" t="s">
        <v>40</v>
      </c>
      <c r="AM33" s="502"/>
    </row>
    <row r="34" spans="5:39" ht="13.5" thickBot="1">
      <c r="E34" s="1"/>
      <c r="H34" s="463"/>
      <c r="I34" s="450"/>
      <c r="J34" s="444"/>
      <c r="K34" s="444"/>
      <c r="L34" s="444"/>
      <c r="M34" s="444"/>
      <c r="N34" s="444"/>
      <c r="O34" s="440"/>
      <c r="P34" s="440"/>
      <c r="Q34" s="479"/>
      <c r="R34" s="479"/>
      <c r="S34" s="479"/>
      <c r="T34" s="479"/>
      <c r="U34" s="486"/>
      <c r="V34" s="490"/>
      <c r="W34" s="488"/>
      <c r="X34" s="376">
        <v>0.0020833333333333333</v>
      </c>
      <c r="Y34" s="370">
        <v>0.005555555555555556</v>
      </c>
      <c r="Z34" s="370">
        <v>0.009027777777777779</v>
      </c>
      <c r="AA34" s="370">
        <v>0.0125</v>
      </c>
      <c r="AB34" s="370">
        <v>0.016666666666666666</v>
      </c>
      <c r="AC34" s="370">
        <v>0.020833333333333336</v>
      </c>
      <c r="AD34" s="370">
        <v>0.025</v>
      </c>
      <c r="AE34" s="370">
        <v>0.029861111111111113</v>
      </c>
      <c r="AF34" s="370">
        <v>0.034027777777777775</v>
      </c>
      <c r="AG34" s="370">
        <v>0.04097222222222223</v>
      </c>
      <c r="AH34" s="370">
        <v>0.04722222222222222</v>
      </c>
      <c r="AI34" s="370">
        <v>0.06249999999999999</v>
      </c>
      <c r="AJ34" s="349">
        <v>0.09583333333333333</v>
      </c>
      <c r="AK34" s="343">
        <v>0.22152777777777777</v>
      </c>
      <c r="AL34" s="435"/>
      <c r="AM34" s="502"/>
    </row>
    <row r="35" spans="8:39" ht="12.75">
      <c r="H35" s="463" t="s">
        <v>27</v>
      </c>
      <c r="I35" s="451">
        <v>79</v>
      </c>
      <c r="J35" s="445">
        <v>64</v>
      </c>
      <c r="K35" s="445">
        <v>47</v>
      </c>
      <c r="L35" s="445">
        <v>37</v>
      </c>
      <c r="M35" s="445">
        <v>31</v>
      </c>
      <c r="N35" s="437">
        <v>26</v>
      </c>
      <c r="O35" s="437">
        <v>23</v>
      </c>
      <c r="P35" s="441">
        <v>20</v>
      </c>
      <c r="Q35" s="476"/>
      <c r="R35" s="476"/>
      <c r="S35" s="476"/>
      <c r="T35" s="464" t="s">
        <v>40</v>
      </c>
      <c r="U35" s="482" t="s">
        <v>27</v>
      </c>
      <c r="V35" s="250"/>
      <c r="W35" s="362">
        <v>0</v>
      </c>
      <c r="X35" s="361">
        <v>0.002777777777777778</v>
      </c>
      <c r="Y35" s="76">
        <v>0.005555555555555556</v>
      </c>
      <c r="Z35" s="366">
        <v>0.009027777777777777</v>
      </c>
      <c r="AA35" s="366">
        <v>0.012499999999999999</v>
      </c>
      <c r="AB35" s="366">
        <v>0.01597222222222222</v>
      </c>
      <c r="AC35" s="366">
        <v>0.02013888888888889</v>
      </c>
      <c r="AD35" s="366">
        <v>0.024305555555555556</v>
      </c>
      <c r="AE35" s="366">
        <v>0.02847222222222222</v>
      </c>
      <c r="AF35" s="366">
        <v>0.03194444444444445</v>
      </c>
      <c r="AG35" s="366">
        <v>0.03888888888888889</v>
      </c>
      <c r="AH35" s="366">
        <v>0.044444444444444446</v>
      </c>
      <c r="AI35" s="366">
        <v>0.05069444444444445</v>
      </c>
      <c r="AJ35" s="353">
        <v>0.06597222222222222</v>
      </c>
      <c r="AK35" s="342">
        <v>0.09999999999999999</v>
      </c>
      <c r="AL35" s="430" t="s">
        <v>40</v>
      </c>
      <c r="AM35" s="502"/>
    </row>
    <row r="36" spans="8:39" ht="13.5" thickBot="1">
      <c r="H36" s="463"/>
      <c r="I36" s="452"/>
      <c r="J36" s="446"/>
      <c r="K36" s="446"/>
      <c r="L36" s="446"/>
      <c r="M36" s="446"/>
      <c r="N36" s="438"/>
      <c r="O36" s="438"/>
      <c r="P36" s="442"/>
      <c r="Q36" s="477"/>
      <c r="R36" s="477"/>
      <c r="S36" s="477"/>
      <c r="T36" s="465"/>
      <c r="U36" s="483"/>
      <c r="V36" s="249"/>
      <c r="W36" s="351">
        <v>0.0020833333333333333</v>
      </c>
      <c r="X36" s="365">
        <v>0.004861111111111111</v>
      </c>
      <c r="Y36" s="77">
        <v>0.008333333333333333</v>
      </c>
      <c r="Z36" s="368">
        <v>0.011805555555555555</v>
      </c>
      <c r="AA36" s="368">
        <v>0.015277777777777777</v>
      </c>
      <c r="AB36" s="368">
        <v>0.019444444444444445</v>
      </c>
      <c r="AC36" s="368">
        <v>0.02361111111111111</v>
      </c>
      <c r="AD36" s="368">
        <v>0.027777777777777776</v>
      </c>
      <c r="AE36" s="368">
        <v>0.03263888888888889</v>
      </c>
      <c r="AF36" s="368">
        <v>0.036805555555555564</v>
      </c>
      <c r="AG36" s="368">
        <v>0.04375</v>
      </c>
      <c r="AH36" s="368">
        <v>0.05</v>
      </c>
      <c r="AI36" s="368">
        <v>0.06527777777777778</v>
      </c>
      <c r="AJ36" s="351">
        <v>0.09930555555555555</v>
      </c>
      <c r="AK36" s="344">
        <v>0.225</v>
      </c>
      <c r="AL36" s="431"/>
      <c r="AM36" s="502"/>
    </row>
    <row r="37" spans="8:39" ht="12.75">
      <c r="H37" s="463" t="s">
        <v>28</v>
      </c>
      <c r="I37" s="449">
        <v>85</v>
      </c>
      <c r="J37" s="443">
        <v>69</v>
      </c>
      <c r="K37" s="443">
        <v>50</v>
      </c>
      <c r="L37" s="443">
        <v>39</v>
      </c>
      <c r="M37" s="443">
        <v>33</v>
      </c>
      <c r="N37" s="439">
        <v>28</v>
      </c>
      <c r="O37" s="439">
        <v>24</v>
      </c>
      <c r="P37" s="30"/>
      <c r="Q37" s="478"/>
      <c r="R37" s="478"/>
      <c r="S37" s="468" t="s">
        <v>40</v>
      </c>
      <c r="T37" s="489" t="s">
        <v>28</v>
      </c>
      <c r="U37" s="487"/>
      <c r="V37" s="375">
        <v>0</v>
      </c>
      <c r="W37" s="369">
        <v>0.002777777777777778</v>
      </c>
      <c r="X37" s="369">
        <v>0.005555555555555556</v>
      </c>
      <c r="Y37" s="78">
        <v>0.008333333333333333</v>
      </c>
      <c r="Z37" s="369">
        <v>0.011805555555555555</v>
      </c>
      <c r="AA37" s="369">
        <v>0.015277777777777777</v>
      </c>
      <c r="AB37" s="369">
        <v>0.01875</v>
      </c>
      <c r="AC37" s="369">
        <v>0.022916666666666665</v>
      </c>
      <c r="AD37" s="369">
        <v>0.02708333333333333</v>
      </c>
      <c r="AE37" s="369">
        <v>0.031249999999999997</v>
      </c>
      <c r="AF37" s="369">
        <v>0.03611111111111111</v>
      </c>
      <c r="AG37" s="369">
        <v>0.041666666666666664</v>
      </c>
      <c r="AH37" s="369">
        <v>0.04722222222222222</v>
      </c>
      <c r="AI37" s="369">
        <v>0.05347222222222222</v>
      </c>
      <c r="AJ37" s="352">
        <v>0.06874999999999999</v>
      </c>
      <c r="AK37" s="345">
        <v>0.10277777777777779</v>
      </c>
      <c r="AL37" s="432" t="s">
        <v>40</v>
      </c>
      <c r="AM37" s="502"/>
    </row>
    <row r="38" spans="7:39" ht="13.5" thickBot="1">
      <c r="G38" s="188" t="s">
        <v>51</v>
      </c>
      <c r="H38" s="463"/>
      <c r="I38" s="450"/>
      <c r="J38" s="444"/>
      <c r="K38" s="444"/>
      <c r="L38" s="444"/>
      <c r="M38" s="444"/>
      <c r="N38" s="440"/>
      <c r="O38" s="440"/>
      <c r="P38" s="29"/>
      <c r="Q38" s="479"/>
      <c r="R38" s="479"/>
      <c r="S38" s="469"/>
      <c r="T38" s="490"/>
      <c r="U38" s="488"/>
      <c r="V38" s="376">
        <v>0.0020833333333333333</v>
      </c>
      <c r="W38" s="370">
        <v>0.004861111111111111</v>
      </c>
      <c r="X38" s="370">
        <v>0.0076388888888888895</v>
      </c>
      <c r="Y38" s="79">
        <v>0.011111111111111112</v>
      </c>
      <c r="Z38" s="370">
        <v>0.014583333333333334</v>
      </c>
      <c r="AA38" s="370">
        <v>0.018055555555555554</v>
      </c>
      <c r="AB38" s="370">
        <v>0.02222222222222222</v>
      </c>
      <c r="AC38" s="370">
        <v>0.026388888888888885</v>
      </c>
      <c r="AD38" s="370">
        <v>0.03055555555555555</v>
      </c>
      <c r="AE38" s="370">
        <v>0.035416666666666666</v>
      </c>
      <c r="AF38" s="370">
        <v>0.040972222222222215</v>
      </c>
      <c r="AG38" s="370">
        <v>0.04652777777777778</v>
      </c>
      <c r="AH38" s="370">
        <v>0.05277777777777778</v>
      </c>
      <c r="AI38" s="370">
        <v>0.06805555555555555</v>
      </c>
      <c r="AJ38" s="349">
        <v>0.10208333333333335</v>
      </c>
      <c r="AK38" s="343">
        <v>0.22777777777777777</v>
      </c>
      <c r="AL38" s="435"/>
      <c r="AM38" s="502"/>
    </row>
    <row r="39" spans="7:39" ht="12.75">
      <c r="G39" s="32" t="s">
        <v>47</v>
      </c>
      <c r="H39" s="463" t="s">
        <v>29</v>
      </c>
      <c r="I39" s="451">
        <v>92</v>
      </c>
      <c r="J39" s="445">
        <v>74</v>
      </c>
      <c r="K39" s="445">
        <v>53</v>
      </c>
      <c r="L39" s="445">
        <v>42</v>
      </c>
      <c r="M39" s="437">
        <v>35</v>
      </c>
      <c r="N39" s="437">
        <v>29</v>
      </c>
      <c r="O39" s="441">
        <v>25</v>
      </c>
      <c r="P39" s="476"/>
      <c r="Q39" s="476"/>
      <c r="R39" s="464" t="s">
        <v>40</v>
      </c>
      <c r="S39" s="482" t="s">
        <v>29</v>
      </c>
      <c r="T39" s="250"/>
      <c r="U39" s="362">
        <v>0</v>
      </c>
      <c r="V39" s="361">
        <v>0.002777777777777778</v>
      </c>
      <c r="W39" s="366">
        <v>0.005555555555555556</v>
      </c>
      <c r="X39" s="366">
        <v>0.008333333333333333</v>
      </c>
      <c r="Y39" s="366">
        <v>0.01111111111111111</v>
      </c>
      <c r="Z39" s="366">
        <v>0.014583333333333332</v>
      </c>
      <c r="AA39" s="366">
        <v>0.018055555555555554</v>
      </c>
      <c r="AB39" s="366">
        <v>0.021527777777777778</v>
      </c>
      <c r="AC39" s="366">
        <v>0.025694444444444447</v>
      </c>
      <c r="AD39" s="366">
        <v>0.029861111111111113</v>
      </c>
      <c r="AE39" s="366">
        <v>0.034027777777777775</v>
      </c>
      <c r="AF39" s="366">
        <v>0.03888888888888888</v>
      </c>
      <c r="AG39" s="366">
        <v>0.044444444444444446</v>
      </c>
      <c r="AH39" s="366">
        <v>0.049999999999999996</v>
      </c>
      <c r="AI39" s="366">
        <v>0.05625</v>
      </c>
      <c r="AJ39" s="353">
        <v>0.07152777777777779</v>
      </c>
      <c r="AK39" s="342">
        <v>0.10486111111111111</v>
      </c>
      <c r="AL39" s="430" t="s">
        <v>40</v>
      </c>
      <c r="AM39" s="502"/>
    </row>
    <row r="40" spans="7:39" ht="13.5" thickBot="1">
      <c r="G40" s="32" t="s">
        <v>52</v>
      </c>
      <c r="H40" s="463"/>
      <c r="I40" s="452"/>
      <c r="J40" s="446"/>
      <c r="K40" s="446"/>
      <c r="L40" s="446"/>
      <c r="M40" s="438"/>
      <c r="N40" s="438"/>
      <c r="O40" s="442"/>
      <c r="P40" s="477"/>
      <c r="Q40" s="477"/>
      <c r="R40" s="465"/>
      <c r="S40" s="483"/>
      <c r="T40" s="249"/>
      <c r="U40" s="351">
        <v>0.0020833333333333333</v>
      </c>
      <c r="V40" s="365">
        <v>0.004861111111111111</v>
      </c>
      <c r="W40" s="368">
        <v>0.0076388888888888895</v>
      </c>
      <c r="X40" s="368">
        <v>0.010416666666666666</v>
      </c>
      <c r="Y40" s="368">
        <v>0.013888888888888888</v>
      </c>
      <c r="Z40" s="368">
        <v>0.01736111111111111</v>
      </c>
      <c r="AA40" s="368">
        <v>0.020833333333333332</v>
      </c>
      <c r="AB40" s="368">
        <v>0.025</v>
      </c>
      <c r="AC40" s="368">
        <v>0.029166666666666667</v>
      </c>
      <c r="AD40" s="368">
        <v>0.03333333333333333</v>
      </c>
      <c r="AE40" s="368">
        <v>0.03819444444444444</v>
      </c>
      <c r="AF40" s="368">
        <v>0.04375</v>
      </c>
      <c r="AG40" s="368">
        <v>0.04930555555555556</v>
      </c>
      <c r="AH40" s="368">
        <v>0.05555555555555555</v>
      </c>
      <c r="AI40" s="368">
        <v>0.07083333333333333</v>
      </c>
      <c r="AJ40" s="351">
        <v>0.10416666666666669</v>
      </c>
      <c r="AK40" s="344">
        <v>0.2298611111111111</v>
      </c>
      <c r="AL40" s="431"/>
      <c r="AM40" s="502"/>
    </row>
    <row r="41" spans="7:39" ht="12.75">
      <c r="G41" s="32" t="s">
        <v>53</v>
      </c>
      <c r="H41" s="463" t="s">
        <v>30</v>
      </c>
      <c r="I41" s="449">
        <v>100</v>
      </c>
      <c r="J41" s="443">
        <v>79</v>
      </c>
      <c r="K41" s="443">
        <v>57</v>
      </c>
      <c r="L41" s="443">
        <v>44</v>
      </c>
      <c r="M41" s="439">
        <v>36</v>
      </c>
      <c r="N41" s="447">
        <v>30</v>
      </c>
      <c r="O41" s="478"/>
      <c r="P41" s="478"/>
      <c r="Q41" s="485" t="s">
        <v>40</v>
      </c>
      <c r="R41" s="489" t="s">
        <v>30</v>
      </c>
      <c r="S41" s="487"/>
      <c r="T41" s="375">
        <v>0</v>
      </c>
      <c r="U41" s="369">
        <v>0.002777777777777778</v>
      </c>
      <c r="V41" s="369">
        <v>0.005555555555555556</v>
      </c>
      <c r="W41" s="369">
        <v>0.008333333333333333</v>
      </c>
      <c r="X41" s="369">
        <v>0.01111111111111111</v>
      </c>
      <c r="Y41" s="369">
        <v>0.013888888888888886</v>
      </c>
      <c r="Z41" s="369">
        <v>0.01736111111111111</v>
      </c>
      <c r="AA41" s="369">
        <v>0.020833333333333332</v>
      </c>
      <c r="AB41" s="369">
        <v>0.024305555555555556</v>
      </c>
      <c r="AC41" s="369">
        <v>0.02847222222222222</v>
      </c>
      <c r="AD41" s="369">
        <v>0.032638888888888884</v>
      </c>
      <c r="AE41" s="369">
        <v>0.03680555555555555</v>
      </c>
      <c r="AF41" s="369">
        <v>0.04166666666666666</v>
      </c>
      <c r="AG41" s="369">
        <v>0.04722222222222222</v>
      </c>
      <c r="AH41" s="369">
        <v>0.05277777777777778</v>
      </c>
      <c r="AI41" s="369">
        <v>0.05902777777777778</v>
      </c>
      <c r="AJ41" s="352">
        <v>0.07430555555555556</v>
      </c>
      <c r="AK41" s="345">
        <v>0.1076388888888889</v>
      </c>
      <c r="AL41" s="432" t="s">
        <v>40</v>
      </c>
      <c r="AM41" s="502"/>
    </row>
    <row r="42" spans="8:39" ht="13.5" thickBot="1">
      <c r="H42" s="463"/>
      <c r="I42" s="450"/>
      <c r="J42" s="444"/>
      <c r="K42" s="444"/>
      <c r="L42" s="444"/>
      <c r="M42" s="440"/>
      <c r="N42" s="448"/>
      <c r="O42" s="479"/>
      <c r="P42" s="479"/>
      <c r="Q42" s="486"/>
      <c r="R42" s="490"/>
      <c r="S42" s="488"/>
      <c r="T42" s="376">
        <v>0.0020833333333333333</v>
      </c>
      <c r="U42" s="370">
        <v>0.004861111111111111</v>
      </c>
      <c r="V42" s="370">
        <v>0.0076388888888888895</v>
      </c>
      <c r="W42" s="370">
        <v>0.010416666666666666</v>
      </c>
      <c r="X42" s="370">
        <v>0.013194444444444443</v>
      </c>
      <c r="Y42" s="370">
        <v>0.016666666666666663</v>
      </c>
      <c r="Z42" s="370">
        <v>0.020138888888888887</v>
      </c>
      <c r="AA42" s="370">
        <v>0.02361111111111111</v>
      </c>
      <c r="AB42" s="370">
        <v>0.027777777777777776</v>
      </c>
      <c r="AC42" s="370">
        <v>0.03194444444444444</v>
      </c>
      <c r="AD42" s="370">
        <v>0.03611111111111111</v>
      </c>
      <c r="AE42" s="370">
        <v>0.040972222222222215</v>
      </c>
      <c r="AF42" s="370">
        <v>0.046527777777777765</v>
      </c>
      <c r="AG42" s="370">
        <v>0.05208333333333333</v>
      </c>
      <c r="AH42" s="370">
        <v>0.058333333333333334</v>
      </c>
      <c r="AI42" s="370">
        <v>0.07361111111111111</v>
      </c>
      <c r="AJ42" s="349">
        <v>0.10694444444444445</v>
      </c>
      <c r="AK42" s="343">
        <v>0.23263888888888887</v>
      </c>
      <c r="AL42" s="435"/>
      <c r="AM42" s="502"/>
    </row>
    <row r="43" spans="8:39" ht="12.75">
      <c r="H43" s="463" t="s">
        <v>31</v>
      </c>
      <c r="I43" s="451">
        <v>108</v>
      </c>
      <c r="J43" s="445">
        <v>85</v>
      </c>
      <c r="K43" s="445">
        <v>60</v>
      </c>
      <c r="L43" s="445">
        <v>47</v>
      </c>
      <c r="M43" s="437">
        <v>38</v>
      </c>
      <c r="N43" s="476"/>
      <c r="O43" s="476"/>
      <c r="P43" s="480" t="s">
        <v>40</v>
      </c>
      <c r="Q43" s="482" t="s">
        <v>31</v>
      </c>
      <c r="R43" s="250"/>
      <c r="S43" s="378">
        <v>0</v>
      </c>
      <c r="T43" s="366">
        <v>0.002777777777777778</v>
      </c>
      <c r="U43" s="366">
        <v>0.005555555555555556</v>
      </c>
      <c r="V43" s="366">
        <v>0.008333333333333333</v>
      </c>
      <c r="W43" s="366">
        <v>0.01111111111111111</v>
      </c>
      <c r="X43" s="366">
        <v>0.013888888888888886</v>
      </c>
      <c r="Y43" s="366">
        <v>0.016666666666666666</v>
      </c>
      <c r="Z43" s="366">
        <v>0.02013888888888889</v>
      </c>
      <c r="AA43" s="366">
        <v>0.023611111111111114</v>
      </c>
      <c r="AB43" s="366">
        <v>0.027083333333333338</v>
      </c>
      <c r="AC43" s="366">
        <v>0.03125</v>
      </c>
      <c r="AD43" s="371">
        <v>0.035416666666666666</v>
      </c>
      <c r="AE43" s="366">
        <v>0.03958333333333333</v>
      </c>
      <c r="AF43" s="366">
        <v>0.04444444444444444</v>
      </c>
      <c r="AG43" s="366">
        <v>0.049305555555555554</v>
      </c>
      <c r="AH43" s="366">
        <v>0.05486111111111111</v>
      </c>
      <c r="AI43" s="366">
        <v>0.061111111111111116</v>
      </c>
      <c r="AJ43" s="353">
        <v>0.0763888888888889</v>
      </c>
      <c r="AK43" s="342">
        <v>0.11041666666666666</v>
      </c>
      <c r="AL43" s="430" t="s">
        <v>40</v>
      </c>
      <c r="AM43" s="502"/>
    </row>
    <row r="44" spans="7:39" ht="13.5" thickBot="1">
      <c r="G44" s="25"/>
      <c r="H44" s="463"/>
      <c r="I44" s="452"/>
      <c r="J44" s="446"/>
      <c r="K44" s="446"/>
      <c r="L44" s="446"/>
      <c r="M44" s="484"/>
      <c r="N44" s="477"/>
      <c r="O44" s="477"/>
      <c r="P44" s="481"/>
      <c r="Q44" s="483"/>
      <c r="R44" s="249"/>
      <c r="S44" s="367">
        <v>0.0020833333333333333</v>
      </c>
      <c r="T44" s="368">
        <v>0.004861111111111111</v>
      </c>
      <c r="U44" s="368">
        <v>0.0076388888888888895</v>
      </c>
      <c r="V44" s="368">
        <v>0.010416666666666666</v>
      </c>
      <c r="W44" s="368">
        <v>0.013194444444444443</v>
      </c>
      <c r="X44" s="368">
        <v>0.01597222222222222</v>
      </c>
      <c r="Y44" s="368">
        <v>0.019444444444444445</v>
      </c>
      <c r="Z44" s="368">
        <v>0.02291666666666667</v>
      </c>
      <c r="AA44" s="368">
        <v>0.026388888888888892</v>
      </c>
      <c r="AB44" s="368">
        <v>0.030555555555555558</v>
      </c>
      <c r="AC44" s="368">
        <v>0.034722222222222224</v>
      </c>
      <c r="AD44" s="368">
        <v>0.03888888888888889</v>
      </c>
      <c r="AE44" s="368">
        <v>0.04375</v>
      </c>
      <c r="AF44" s="368">
        <v>0.04930555555555555</v>
      </c>
      <c r="AG44" s="368">
        <v>0.05416666666666667</v>
      </c>
      <c r="AH44" s="368">
        <v>0.06041666666666667</v>
      </c>
      <c r="AI44" s="368">
        <v>0.07569444444444445</v>
      </c>
      <c r="AJ44" s="351">
        <v>0.10902777777777778</v>
      </c>
      <c r="AK44" s="344">
        <v>0.2354166666666667</v>
      </c>
      <c r="AL44" s="431"/>
      <c r="AM44" s="502"/>
    </row>
    <row r="45" spans="8:39" ht="12.75">
      <c r="H45" s="463" t="s">
        <v>32</v>
      </c>
      <c r="I45" s="449">
        <v>117</v>
      </c>
      <c r="J45" s="443">
        <v>91</v>
      </c>
      <c r="K45" s="443">
        <v>63</v>
      </c>
      <c r="L45" s="439">
        <v>49</v>
      </c>
      <c r="M45" s="441">
        <v>40</v>
      </c>
      <c r="N45" s="478"/>
      <c r="O45" s="485" t="s">
        <v>40</v>
      </c>
      <c r="P45" s="489" t="s">
        <v>32</v>
      </c>
      <c r="Q45" s="487"/>
      <c r="R45" s="377">
        <v>0</v>
      </c>
      <c r="S45" s="369">
        <v>0.0020833333333333333</v>
      </c>
      <c r="T45" s="369">
        <v>0.004861111111111111</v>
      </c>
      <c r="U45" s="369">
        <v>0.007638888888888889</v>
      </c>
      <c r="V45" s="369">
        <v>0.010416666666666666</v>
      </c>
      <c r="W45" s="369">
        <v>0.013194444444444443</v>
      </c>
      <c r="X45" s="369">
        <v>0.01597222222222222</v>
      </c>
      <c r="Y45" s="369">
        <v>0.01875</v>
      </c>
      <c r="Z45" s="369">
        <v>0.022222222222222223</v>
      </c>
      <c r="AA45" s="369">
        <v>0.025694444444444447</v>
      </c>
      <c r="AB45" s="369">
        <v>0.02916666666666667</v>
      </c>
      <c r="AC45" s="372">
        <v>0.03333333333333333</v>
      </c>
      <c r="AD45" s="372">
        <v>0.0375</v>
      </c>
      <c r="AE45" s="372">
        <v>0.041666666666666664</v>
      </c>
      <c r="AF45" s="372">
        <v>0.04652777777777777</v>
      </c>
      <c r="AG45" s="372">
        <v>0.051388888888888894</v>
      </c>
      <c r="AH45" s="372">
        <v>0.057638888888888885</v>
      </c>
      <c r="AI45" s="372">
        <v>0.06388888888888888</v>
      </c>
      <c r="AJ45" s="354">
        <v>0.07916666666666666</v>
      </c>
      <c r="AK45" s="345">
        <v>0.1125</v>
      </c>
      <c r="AL45" s="432" t="s">
        <v>40</v>
      </c>
      <c r="AM45" s="502"/>
    </row>
    <row r="46" spans="8:39" ht="13.5" thickBot="1">
      <c r="H46" s="463"/>
      <c r="I46" s="450"/>
      <c r="J46" s="444"/>
      <c r="K46" s="444"/>
      <c r="L46" s="440"/>
      <c r="M46" s="442"/>
      <c r="N46" s="479"/>
      <c r="O46" s="486"/>
      <c r="P46" s="490"/>
      <c r="Q46" s="491"/>
      <c r="R46" s="382">
        <v>0.001388888888888889</v>
      </c>
      <c r="S46" s="383">
        <v>0.004166666666666667</v>
      </c>
      <c r="T46" s="370">
        <v>0.006944444444444444</v>
      </c>
      <c r="U46" s="370">
        <v>0.009722222222222222</v>
      </c>
      <c r="V46" s="370">
        <v>0.012499999999999999</v>
      </c>
      <c r="W46" s="370">
        <v>0.015277777777777776</v>
      </c>
      <c r="X46" s="370">
        <v>0.018055555555555554</v>
      </c>
      <c r="Y46" s="370">
        <v>0.021527777777777778</v>
      </c>
      <c r="Z46" s="370">
        <v>0.025</v>
      </c>
      <c r="AA46" s="370">
        <v>0.028472222222222225</v>
      </c>
      <c r="AB46" s="370">
        <v>0.03263888888888889</v>
      </c>
      <c r="AC46" s="370">
        <v>0.03680555555555556</v>
      </c>
      <c r="AD46" s="370">
        <v>0.04097222222222222</v>
      </c>
      <c r="AE46" s="370">
        <v>0.04583333333333333</v>
      </c>
      <c r="AF46" s="370">
        <v>0.05138888888888889</v>
      </c>
      <c r="AG46" s="370">
        <v>0.05694444444444444</v>
      </c>
      <c r="AH46" s="370">
        <v>0.06319444444444444</v>
      </c>
      <c r="AI46" s="370">
        <v>0.07847222222222222</v>
      </c>
      <c r="AJ46" s="349">
        <v>0.11180555555555555</v>
      </c>
      <c r="AK46" s="343">
        <v>0.23750000000000002</v>
      </c>
      <c r="AL46" s="435"/>
      <c r="AM46" s="502"/>
    </row>
    <row r="47" spans="8:39" ht="12.75">
      <c r="H47" s="463" t="s">
        <v>33</v>
      </c>
      <c r="I47" s="451">
        <v>127</v>
      </c>
      <c r="J47" s="445">
        <v>97</v>
      </c>
      <c r="K47" s="437">
        <v>67</v>
      </c>
      <c r="L47" s="437">
        <v>52</v>
      </c>
      <c r="M47" s="476"/>
      <c r="N47" s="480" t="s">
        <v>40</v>
      </c>
      <c r="O47" s="482" t="s">
        <v>33</v>
      </c>
      <c r="P47" s="250"/>
      <c r="Q47" s="384">
        <v>0</v>
      </c>
      <c r="R47" s="371">
        <v>0.0020833333333333333</v>
      </c>
      <c r="S47" s="366">
        <v>0.004166666666666667</v>
      </c>
      <c r="T47" s="385">
        <v>0.006944444444444445</v>
      </c>
      <c r="U47" s="366">
        <v>0.009722222222222222</v>
      </c>
      <c r="V47" s="366">
        <v>0.012499999999999999</v>
      </c>
      <c r="W47" s="366">
        <v>0.015277777777777776</v>
      </c>
      <c r="X47" s="366">
        <v>0.018055555555555554</v>
      </c>
      <c r="Y47" s="366">
        <v>0.020833333333333332</v>
      </c>
      <c r="Z47" s="366">
        <v>0.024305555555555556</v>
      </c>
      <c r="AA47" s="366">
        <v>0.02777777777777778</v>
      </c>
      <c r="AB47" s="366">
        <v>0.03125</v>
      </c>
      <c r="AC47" s="371">
        <v>0.035416666666666666</v>
      </c>
      <c r="AD47" s="371">
        <v>0.03958333333333333</v>
      </c>
      <c r="AE47" s="371">
        <v>0.04375</v>
      </c>
      <c r="AF47" s="371">
        <v>0.048611111111111105</v>
      </c>
      <c r="AG47" s="371">
        <v>0.05416666666666667</v>
      </c>
      <c r="AH47" s="371">
        <v>0.059722222222222225</v>
      </c>
      <c r="AI47" s="371">
        <v>0.06597222222222222</v>
      </c>
      <c r="AJ47" s="353">
        <v>0.08125</v>
      </c>
      <c r="AK47" s="342">
        <v>0.11458333333333333</v>
      </c>
      <c r="AL47" s="430" t="s">
        <v>40</v>
      </c>
      <c r="AM47" s="502"/>
    </row>
    <row r="48" spans="8:39" ht="13.5" thickBot="1">
      <c r="H48" s="463"/>
      <c r="I48" s="452"/>
      <c r="J48" s="446"/>
      <c r="K48" s="438"/>
      <c r="L48" s="438"/>
      <c r="M48" s="477"/>
      <c r="N48" s="481"/>
      <c r="O48" s="483"/>
      <c r="P48" s="251"/>
      <c r="Q48" s="386">
        <v>0.001388888888888889</v>
      </c>
      <c r="R48" s="368">
        <v>0.003472222222222222</v>
      </c>
      <c r="S48" s="368">
        <v>0.00625</v>
      </c>
      <c r="T48" s="380">
        <v>0.009027777777777779</v>
      </c>
      <c r="U48" s="368">
        <v>0.011805555555555555</v>
      </c>
      <c r="V48" s="368">
        <v>0.014583333333333332</v>
      </c>
      <c r="W48" s="368">
        <v>0.01736111111111111</v>
      </c>
      <c r="X48" s="368">
        <v>0.020138888888888887</v>
      </c>
      <c r="Y48" s="368">
        <v>0.02361111111111111</v>
      </c>
      <c r="Z48" s="368">
        <v>0.027083333333333334</v>
      </c>
      <c r="AA48" s="368">
        <v>0.030555555555555558</v>
      </c>
      <c r="AB48" s="368">
        <v>0.034722222222222224</v>
      </c>
      <c r="AC48" s="368">
        <v>0.03888888888888889</v>
      </c>
      <c r="AD48" s="368">
        <v>0.043055555555555555</v>
      </c>
      <c r="AE48" s="368">
        <v>0.04791666666666666</v>
      </c>
      <c r="AF48" s="368">
        <v>0.05347222222222221</v>
      </c>
      <c r="AG48" s="368">
        <v>0.059027777777777776</v>
      </c>
      <c r="AH48" s="368">
        <v>0.06527777777777778</v>
      </c>
      <c r="AI48" s="368">
        <v>0.08055555555555556</v>
      </c>
      <c r="AJ48" s="351">
        <v>0.1138888888888889</v>
      </c>
      <c r="AK48" s="344">
        <v>0.23958333333333334</v>
      </c>
      <c r="AL48" s="431"/>
      <c r="AM48" s="502"/>
    </row>
    <row r="49" spans="8:39" ht="12.75">
      <c r="H49" s="463" t="s">
        <v>34</v>
      </c>
      <c r="I49" s="449">
        <v>139</v>
      </c>
      <c r="J49" s="443">
        <v>104</v>
      </c>
      <c r="K49" s="439">
        <v>71</v>
      </c>
      <c r="L49" s="439">
        <v>54</v>
      </c>
      <c r="M49" s="468" t="s">
        <v>40</v>
      </c>
      <c r="N49" s="489" t="s">
        <v>34</v>
      </c>
      <c r="O49" s="487"/>
      <c r="P49" s="375">
        <v>0</v>
      </c>
      <c r="Q49" s="369">
        <v>0.0020833333333333333</v>
      </c>
      <c r="R49" s="369">
        <v>0.004166666666666667</v>
      </c>
      <c r="S49" s="369">
        <v>0.00625</v>
      </c>
      <c r="T49" s="369">
        <v>0.009027777777777777</v>
      </c>
      <c r="U49" s="369">
        <v>0.011805555555555554</v>
      </c>
      <c r="V49" s="369">
        <v>0.01458333333333333</v>
      </c>
      <c r="W49" s="369">
        <v>0.01736111111111111</v>
      </c>
      <c r="X49" s="369">
        <v>0.020138888888888887</v>
      </c>
      <c r="Y49" s="369">
        <v>0.022916666666666665</v>
      </c>
      <c r="Z49" s="369">
        <v>0.02638888888888889</v>
      </c>
      <c r="AA49" s="369">
        <v>0.029861111111111113</v>
      </c>
      <c r="AB49" s="369">
        <v>0.03333333333333333</v>
      </c>
      <c r="AC49" s="372">
        <v>0.0375</v>
      </c>
      <c r="AD49" s="372">
        <v>0.041666666666666664</v>
      </c>
      <c r="AE49" s="372">
        <v>0.04583333333333333</v>
      </c>
      <c r="AF49" s="372">
        <v>0.05069444444444444</v>
      </c>
      <c r="AG49" s="372">
        <v>0.05625</v>
      </c>
      <c r="AH49" s="372">
        <v>0.06180555555555556</v>
      </c>
      <c r="AI49" s="372">
        <v>0.06805555555555555</v>
      </c>
      <c r="AJ49" s="352">
        <v>0.08333333333333333</v>
      </c>
      <c r="AK49" s="345">
        <v>0.11666666666666665</v>
      </c>
      <c r="AL49" s="432" t="s">
        <v>40</v>
      </c>
      <c r="AM49" s="502"/>
    </row>
    <row r="50" spans="8:39" ht="13.5" thickBot="1">
      <c r="H50" s="463"/>
      <c r="I50" s="450"/>
      <c r="J50" s="444"/>
      <c r="K50" s="440"/>
      <c r="L50" s="440"/>
      <c r="M50" s="469"/>
      <c r="N50" s="490"/>
      <c r="O50" s="488"/>
      <c r="P50" s="376">
        <v>0.001388888888888889</v>
      </c>
      <c r="Q50" s="370">
        <v>0.003472222222222222</v>
      </c>
      <c r="R50" s="370">
        <v>0.005555555555555556</v>
      </c>
      <c r="S50" s="370">
        <v>0.008333333333333333</v>
      </c>
      <c r="T50" s="370">
        <v>0.01111111111111111</v>
      </c>
      <c r="U50" s="370">
        <v>0.013888888888888886</v>
      </c>
      <c r="V50" s="370">
        <v>0.016666666666666663</v>
      </c>
      <c r="W50" s="370">
        <v>0.01944444444444444</v>
      </c>
      <c r="X50" s="370">
        <v>0.02222222222222222</v>
      </c>
      <c r="Y50" s="370">
        <v>0.025694444444444443</v>
      </c>
      <c r="Z50" s="370">
        <v>0.029166666666666667</v>
      </c>
      <c r="AA50" s="370">
        <v>0.03263888888888889</v>
      </c>
      <c r="AB50" s="370">
        <v>0.03680555555555556</v>
      </c>
      <c r="AC50" s="370">
        <v>0.04097222222222222</v>
      </c>
      <c r="AD50" s="370">
        <v>0.04513888888888889</v>
      </c>
      <c r="AE50" s="370">
        <v>0.049999999999999996</v>
      </c>
      <c r="AF50" s="370">
        <v>0.05555555555555555</v>
      </c>
      <c r="AG50" s="370">
        <v>0.061111111111111116</v>
      </c>
      <c r="AH50" s="370">
        <v>0.06736111111111111</v>
      </c>
      <c r="AI50" s="370">
        <v>0.08263888888888889</v>
      </c>
      <c r="AJ50" s="349">
        <v>0.11597222222222223</v>
      </c>
      <c r="AK50" s="343">
        <v>0.24166666666666667</v>
      </c>
      <c r="AL50" s="435"/>
      <c r="AM50" s="502"/>
    </row>
    <row r="51" spans="8:39" ht="12.75">
      <c r="H51" s="463" t="s">
        <v>60</v>
      </c>
      <c r="I51" s="453">
        <v>152</v>
      </c>
      <c r="J51" s="437">
        <v>111</v>
      </c>
      <c r="K51" s="437">
        <v>75</v>
      </c>
      <c r="L51" s="441">
        <v>55</v>
      </c>
      <c r="M51" s="464" t="s">
        <v>40</v>
      </c>
      <c r="N51" s="466" t="s">
        <v>60</v>
      </c>
      <c r="O51" s="384">
        <v>0</v>
      </c>
      <c r="P51" s="361">
        <v>0.0020833333333333333</v>
      </c>
      <c r="Q51" s="366">
        <v>0.004166666666666667</v>
      </c>
      <c r="R51" s="385">
        <v>0.00625</v>
      </c>
      <c r="S51" s="366">
        <v>0.008333333333333333</v>
      </c>
      <c r="T51" s="366">
        <v>0.01111111111111111</v>
      </c>
      <c r="U51" s="366">
        <v>0.013888888888888886</v>
      </c>
      <c r="V51" s="366">
        <v>0.016666666666666666</v>
      </c>
      <c r="W51" s="366">
        <v>0.019444444444444445</v>
      </c>
      <c r="X51" s="366">
        <v>0.022222222222222223</v>
      </c>
      <c r="Y51" s="366">
        <v>0.025</v>
      </c>
      <c r="Z51" s="366">
        <v>0.028472222222222225</v>
      </c>
      <c r="AA51" s="366">
        <v>0.03194444444444444</v>
      </c>
      <c r="AB51" s="366">
        <v>0.03541666666666666</v>
      </c>
      <c r="AC51" s="371">
        <v>0.039583333333333325</v>
      </c>
      <c r="AD51" s="371">
        <v>0.04374999999999999</v>
      </c>
      <c r="AE51" s="371">
        <v>0.047916666666666656</v>
      </c>
      <c r="AF51" s="371">
        <v>0.052777777777777764</v>
      </c>
      <c r="AG51" s="371">
        <v>0.05833333333333333</v>
      </c>
      <c r="AH51" s="371">
        <v>0.06388888888888888</v>
      </c>
      <c r="AI51" s="371">
        <v>0.07013888888888889</v>
      </c>
      <c r="AJ51" s="353">
        <v>0.08541666666666665</v>
      </c>
      <c r="AK51" s="342">
        <v>0.11875000000000001</v>
      </c>
      <c r="AL51" s="430" t="s">
        <v>40</v>
      </c>
      <c r="AM51" s="502"/>
    </row>
    <row r="52" spans="8:39" ht="13.5" thickBot="1">
      <c r="H52" s="463"/>
      <c r="I52" s="454"/>
      <c r="J52" s="438"/>
      <c r="K52" s="438"/>
      <c r="L52" s="442"/>
      <c r="M52" s="465"/>
      <c r="N52" s="467"/>
      <c r="O52" s="386">
        <v>0.001388888888888889</v>
      </c>
      <c r="P52" s="365">
        <v>0.003472222222222222</v>
      </c>
      <c r="Q52" s="368">
        <v>0.005555555555555556</v>
      </c>
      <c r="R52" s="380">
        <v>0.0076388888888888895</v>
      </c>
      <c r="S52" s="368">
        <v>0.010416666666666666</v>
      </c>
      <c r="T52" s="368">
        <v>0.013194444444444443</v>
      </c>
      <c r="U52" s="368">
        <v>0.01597222222222222</v>
      </c>
      <c r="V52" s="368">
        <v>0.01875</v>
      </c>
      <c r="W52" s="368">
        <v>0.021527777777777778</v>
      </c>
      <c r="X52" s="368">
        <v>0.024305555555555556</v>
      </c>
      <c r="Y52" s="368">
        <v>0.02777777777777778</v>
      </c>
      <c r="Z52" s="368">
        <v>0.03125</v>
      </c>
      <c r="AA52" s="368">
        <v>0.03472222222222222</v>
      </c>
      <c r="AB52" s="368">
        <v>0.03888888888888888</v>
      </c>
      <c r="AC52" s="368">
        <v>0.04305555555555555</v>
      </c>
      <c r="AD52" s="368">
        <v>0.047222222222222214</v>
      </c>
      <c r="AE52" s="368">
        <v>0.05208333333333332</v>
      </c>
      <c r="AF52" s="368">
        <v>0.05763888888888888</v>
      </c>
      <c r="AG52" s="368">
        <v>0.06319444444444444</v>
      </c>
      <c r="AH52" s="368">
        <v>0.06944444444444443</v>
      </c>
      <c r="AI52" s="368">
        <v>0.08472222222222223</v>
      </c>
      <c r="AJ52" s="351">
        <v>0.11805555555555555</v>
      </c>
      <c r="AK52" s="344">
        <v>0.24375</v>
      </c>
      <c r="AL52" s="431"/>
      <c r="AM52" s="502"/>
    </row>
    <row r="53" spans="8:39" ht="12.75">
      <c r="H53" s="463" t="s">
        <v>56</v>
      </c>
      <c r="I53" s="474">
        <v>168</v>
      </c>
      <c r="J53" s="439">
        <v>120</v>
      </c>
      <c r="K53" s="441">
        <v>80</v>
      </c>
      <c r="L53" s="468" t="s">
        <v>40</v>
      </c>
      <c r="M53" s="470" t="s">
        <v>56</v>
      </c>
      <c r="N53" s="377">
        <v>0</v>
      </c>
      <c r="O53" s="369">
        <v>0.0020833333333333333</v>
      </c>
      <c r="P53" s="369">
        <v>0.004166666666666667</v>
      </c>
      <c r="Q53" s="372">
        <v>0.00625</v>
      </c>
      <c r="R53" s="372">
        <v>0.01597222222222222</v>
      </c>
      <c r="S53" s="381">
        <v>0.01111111111111111</v>
      </c>
      <c r="T53" s="369">
        <v>0.013194444444444443</v>
      </c>
      <c r="U53" s="369">
        <v>0.01597222222222222</v>
      </c>
      <c r="V53" s="369">
        <v>0.01875</v>
      </c>
      <c r="W53" s="369">
        <v>0.021527777777777778</v>
      </c>
      <c r="X53" s="369">
        <v>0.024305555555555556</v>
      </c>
      <c r="Y53" s="369">
        <v>0.02777777777777778</v>
      </c>
      <c r="Z53" s="369">
        <v>0.030555555555555558</v>
      </c>
      <c r="AA53" s="369">
        <v>0.034027777777777775</v>
      </c>
      <c r="AB53" s="369">
        <v>0.03749999999999999</v>
      </c>
      <c r="AC53" s="372">
        <v>0.04166666666666666</v>
      </c>
      <c r="AD53" s="372">
        <v>0.04583333333333332</v>
      </c>
      <c r="AE53" s="372">
        <v>0.04999999999999999</v>
      </c>
      <c r="AF53" s="372">
        <v>0.0548611111111111</v>
      </c>
      <c r="AG53" s="372">
        <v>0.06041666666666667</v>
      </c>
      <c r="AH53" s="372">
        <v>0.06597222222222222</v>
      </c>
      <c r="AI53" s="372">
        <v>0.07222222222222223</v>
      </c>
      <c r="AJ53" s="352">
        <v>0.08750000000000001</v>
      </c>
      <c r="AK53" s="345">
        <v>0.12083333333333333</v>
      </c>
      <c r="AL53" s="432" t="s">
        <v>40</v>
      </c>
      <c r="AM53" s="502"/>
    </row>
    <row r="54" spans="8:39" ht="13.5" thickBot="1">
      <c r="H54" s="463"/>
      <c r="I54" s="475"/>
      <c r="J54" s="440"/>
      <c r="K54" s="442"/>
      <c r="L54" s="469"/>
      <c r="M54" s="471"/>
      <c r="N54" s="382">
        <v>0.001388888888888889</v>
      </c>
      <c r="O54" s="370">
        <v>0.003472222222222222</v>
      </c>
      <c r="P54" s="370">
        <v>0.005555555555555556</v>
      </c>
      <c r="Q54" s="383">
        <v>0.0076388888888888895</v>
      </c>
      <c r="R54" s="383">
        <v>0.010416666666666666</v>
      </c>
      <c r="S54" s="370">
        <v>0.012499999999999999</v>
      </c>
      <c r="T54" s="370">
        <v>0.015277777777777776</v>
      </c>
      <c r="U54" s="370">
        <v>0.018055555555555554</v>
      </c>
      <c r="V54" s="370">
        <v>0.020833333333333332</v>
      </c>
      <c r="W54" s="370">
        <v>0.02361111111111111</v>
      </c>
      <c r="X54" s="370">
        <v>0.027083333333333334</v>
      </c>
      <c r="Y54" s="370">
        <v>0.029861111111111113</v>
      </c>
      <c r="Z54" s="370">
        <v>0.03333333333333333</v>
      </c>
      <c r="AA54" s="370">
        <v>0.03680555555555555</v>
      </c>
      <c r="AB54" s="370">
        <v>0.040972222222222215</v>
      </c>
      <c r="AC54" s="370">
        <v>0.04513888888888888</v>
      </c>
      <c r="AD54" s="370">
        <v>0.04930555555555555</v>
      </c>
      <c r="AE54" s="370">
        <v>0.054166666666666655</v>
      </c>
      <c r="AF54" s="370">
        <v>0.059722222222222204</v>
      </c>
      <c r="AG54" s="370">
        <v>0.06527777777777778</v>
      </c>
      <c r="AH54" s="370">
        <v>0.07152777777777777</v>
      </c>
      <c r="AI54" s="370">
        <v>0.08680555555555557</v>
      </c>
      <c r="AJ54" s="349">
        <v>0.1201388888888889</v>
      </c>
      <c r="AK54" s="343">
        <v>0.24583333333333335</v>
      </c>
      <c r="AL54" s="435"/>
      <c r="AM54" s="502"/>
    </row>
    <row r="55" spans="8:39" ht="12.75">
      <c r="H55" s="463" t="s">
        <v>59</v>
      </c>
      <c r="I55" s="453">
        <v>188</v>
      </c>
      <c r="J55" s="437">
        <v>129</v>
      </c>
      <c r="K55" s="464" t="s">
        <v>40</v>
      </c>
      <c r="L55" s="466" t="s">
        <v>59</v>
      </c>
      <c r="M55" s="378">
        <v>0</v>
      </c>
      <c r="N55" s="366">
        <v>0.0020833333333333333</v>
      </c>
      <c r="O55" s="379">
        <v>0.004166666666666667</v>
      </c>
      <c r="P55" s="366">
        <v>0.00625</v>
      </c>
      <c r="Q55" s="371">
        <v>0.008333333333333333</v>
      </c>
      <c r="R55" s="371">
        <v>0.010416666666666666</v>
      </c>
      <c r="S55" s="379">
        <v>0.012499999999999999</v>
      </c>
      <c r="T55" s="366">
        <v>0.015277777777777776</v>
      </c>
      <c r="U55" s="366">
        <v>0.018055555555555554</v>
      </c>
      <c r="V55" s="366">
        <v>0.022222222222222227</v>
      </c>
      <c r="W55" s="366">
        <v>0.025000000000000005</v>
      </c>
      <c r="X55" s="366">
        <v>0.02847222222222222</v>
      </c>
      <c r="Y55" s="366">
        <v>0.029166666666666664</v>
      </c>
      <c r="Z55" s="366">
        <v>0.03263888888888889</v>
      </c>
      <c r="AA55" s="366">
        <v>0.036111111111111115</v>
      </c>
      <c r="AB55" s="366">
        <v>0.03958333333333333</v>
      </c>
      <c r="AC55" s="371">
        <v>0.043750000000000004</v>
      </c>
      <c r="AD55" s="371">
        <v>0.04791666666666666</v>
      </c>
      <c r="AE55" s="371">
        <v>0.052083333333333336</v>
      </c>
      <c r="AF55" s="371">
        <v>0.05833333333333333</v>
      </c>
      <c r="AG55" s="371">
        <v>0.0625</v>
      </c>
      <c r="AH55" s="371">
        <v>0.07013888888888889</v>
      </c>
      <c r="AI55" s="371">
        <v>0.07430555555555556</v>
      </c>
      <c r="AJ55" s="350">
        <v>0.08958333333333333</v>
      </c>
      <c r="AK55" s="342">
        <v>0.12291666666666667</v>
      </c>
      <c r="AL55" s="430" t="s">
        <v>40</v>
      </c>
      <c r="AM55" s="502"/>
    </row>
    <row r="56" spans="8:39" ht="13.5" thickBot="1">
      <c r="H56" s="463"/>
      <c r="I56" s="454"/>
      <c r="J56" s="438"/>
      <c r="K56" s="465"/>
      <c r="L56" s="467"/>
      <c r="M56" s="380">
        <v>0.001388888888888889</v>
      </c>
      <c r="N56" s="380">
        <v>0.003472222222222222</v>
      </c>
      <c r="O56" s="380">
        <v>0.005555555555555556</v>
      </c>
      <c r="P56" s="368">
        <v>0.0076388888888888895</v>
      </c>
      <c r="Q56" s="380">
        <v>0.009722222222222222</v>
      </c>
      <c r="R56" s="380">
        <v>0.011805555555555555</v>
      </c>
      <c r="S56" s="368">
        <v>0.014583333333333332</v>
      </c>
      <c r="T56" s="368">
        <v>0.01736111111111111</v>
      </c>
      <c r="U56" s="368">
        <v>0.02152777777777778</v>
      </c>
      <c r="V56" s="368">
        <v>0.02430555555555556</v>
      </c>
      <c r="W56" s="368">
        <v>0.027777777777777776</v>
      </c>
      <c r="X56" s="368">
        <v>0.030555555555555555</v>
      </c>
      <c r="Y56" s="368">
        <v>0.03194444444444445</v>
      </c>
      <c r="Z56" s="368">
        <v>0.035416666666666666</v>
      </c>
      <c r="AA56" s="368">
        <v>0.03888888888888889</v>
      </c>
      <c r="AB56" s="368">
        <v>0.04305555555555556</v>
      </c>
      <c r="AC56" s="368">
        <v>0.04722222222222222</v>
      </c>
      <c r="AD56" s="368">
        <v>0.051388888888888894</v>
      </c>
      <c r="AE56" s="368">
        <v>0.05625</v>
      </c>
      <c r="AF56" s="368">
        <v>0.06180555555555556</v>
      </c>
      <c r="AG56" s="368">
        <v>0.06944444444444445</v>
      </c>
      <c r="AH56" s="368">
        <v>0.07361111111111111</v>
      </c>
      <c r="AI56" s="368">
        <v>0.08888888888888889</v>
      </c>
      <c r="AJ56" s="355">
        <v>0.12222222222222223</v>
      </c>
      <c r="AK56" s="344">
        <v>0.24791666666666667</v>
      </c>
      <c r="AL56" s="431"/>
      <c r="AM56" s="502"/>
    </row>
    <row r="57" spans="8:39" ht="12.75">
      <c r="H57" s="463" t="s">
        <v>58</v>
      </c>
      <c r="I57" s="455">
        <v>205</v>
      </c>
      <c r="J57" s="457">
        <v>140</v>
      </c>
      <c r="K57" s="472" t="s">
        <v>58</v>
      </c>
      <c r="L57" s="377">
        <v>0</v>
      </c>
      <c r="M57" s="369">
        <v>0.0020833333333333333</v>
      </c>
      <c r="N57" s="369">
        <v>0.004166666666666667</v>
      </c>
      <c r="O57" s="369">
        <v>0.00625</v>
      </c>
      <c r="P57" s="369">
        <v>0.008333333333333333</v>
      </c>
      <c r="Q57" s="369">
        <v>0.010416666666666666</v>
      </c>
      <c r="R57" s="369">
        <v>0.012499999999999999</v>
      </c>
      <c r="S57" s="369">
        <v>0.014583333333333332</v>
      </c>
      <c r="T57" s="373">
        <v>0.017361111111111112</v>
      </c>
      <c r="U57" s="373">
        <v>0.02013888888888889</v>
      </c>
      <c r="V57" s="373">
        <v>0.022222222222222227</v>
      </c>
      <c r="W57" s="373">
        <v>0.025000000000000005</v>
      </c>
      <c r="X57" s="373">
        <v>0.02847222222222222</v>
      </c>
      <c r="Y57" s="373">
        <v>0.03125</v>
      </c>
      <c r="Z57" s="373">
        <v>0.03472222222222222</v>
      </c>
      <c r="AA57" s="373">
        <v>0.038194444444444434</v>
      </c>
      <c r="AB57" s="373">
        <v>0.04166666666666665</v>
      </c>
      <c r="AC57" s="373">
        <v>0.045833333333333316</v>
      </c>
      <c r="AD57" s="373">
        <v>0.04999999999999998</v>
      </c>
      <c r="AE57" s="373">
        <v>0.05416666666666665</v>
      </c>
      <c r="AF57" s="373">
        <v>0.059027777777777755</v>
      </c>
      <c r="AG57" s="373">
        <v>0.06388888888888888</v>
      </c>
      <c r="AH57" s="373">
        <v>0.07013888888888889</v>
      </c>
      <c r="AI57" s="373">
        <v>0.0763888888888889</v>
      </c>
      <c r="AJ57" s="348">
        <v>0.09166666666666667</v>
      </c>
      <c r="AK57" s="346">
        <v>0.125</v>
      </c>
      <c r="AL57" s="432" t="s">
        <v>40</v>
      </c>
      <c r="AM57" s="502"/>
    </row>
    <row r="58" spans="8:39" ht="13.5" thickBot="1">
      <c r="H58" s="463"/>
      <c r="I58" s="456"/>
      <c r="J58" s="458"/>
      <c r="K58" s="473"/>
      <c r="L58" s="374">
        <v>0.001388888888888889</v>
      </c>
      <c r="M58" s="374">
        <v>0.003472222222222222</v>
      </c>
      <c r="N58" s="374">
        <v>0.005555555555555556</v>
      </c>
      <c r="O58" s="374">
        <v>0.0076388888888888895</v>
      </c>
      <c r="P58" s="374">
        <v>0.009722222222222222</v>
      </c>
      <c r="Q58" s="374">
        <v>0.011805555555555555</v>
      </c>
      <c r="R58" s="374">
        <v>0.013888888888888888</v>
      </c>
      <c r="S58" s="374">
        <v>0.016666666666666666</v>
      </c>
      <c r="T58" s="374">
        <v>0.019444444444444445</v>
      </c>
      <c r="U58" s="374">
        <v>0.02152777777777778</v>
      </c>
      <c r="V58" s="374">
        <v>0.02430555555555556</v>
      </c>
      <c r="W58" s="374">
        <v>0.027777777777777776</v>
      </c>
      <c r="X58" s="374">
        <v>0.030555555555555555</v>
      </c>
      <c r="Y58" s="374">
        <v>0.034027777777777775</v>
      </c>
      <c r="Z58" s="374">
        <v>0.03749999999999999</v>
      </c>
      <c r="AA58" s="374">
        <v>0.04097222222222221</v>
      </c>
      <c r="AB58" s="374">
        <v>0.045138888888888874</v>
      </c>
      <c r="AC58" s="374">
        <v>0.04930555555555554</v>
      </c>
      <c r="AD58" s="374">
        <v>0.053472222222222206</v>
      </c>
      <c r="AE58" s="374">
        <v>0.05833333333333331</v>
      </c>
      <c r="AF58" s="374">
        <v>0.06319444444444444</v>
      </c>
      <c r="AG58" s="374">
        <v>0.06944444444444445</v>
      </c>
      <c r="AH58" s="374">
        <v>0.07569444444444445</v>
      </c>
      <c r="AI58" s="374">
        <v>0.09097222222222223</v>
      </c>
      <c r="AJ58" s="356">
        <v>0.12430555555555556</v>
      </c>
      <c r="AK58" s="347">
        <v>0.25</v>
      </c>
      <c r="AL58" s="433"/>
      <c r="AM58" s="503"/>
    </row>
    <row r="59" spans="11:39" ht="12.75" customHeight="1">
      <c r="K59" s="41"/>
      <c r="L59" s="421" t="s">
        <v>58</v>
      </c>
      <c r="M59" s="428" t="s">
        <v>59</v>
      </c>
      <c r="N59" s="420" t="s">
        <v>56</v>
      </c>
      <c r="O59" s="420" t="s">
        <v>60</v>
      </c>
      <c r="P59" s="420" t="s">
        <v>34</v>
      </c>
      <c r="Q59" s="420" t="s">
        <v>33</v>
      </c>
      <c r="R59" s="420" t="s">
        <v>32</v>
      </c>
      <c r="S59" s="428" t="s">
        <v>31</v>
      </c>
      <c r="T59" s="428" t="s">
        <v>30</v>
      </c>
      <c r="U59" s="428" t="s">
        <v>29</v>
      </c>
      <c r="V59" s="428" t="s">
        <v>28</v>
      </c>
      <c r="W59" s="428" t="s">
        <v>27</v>
      </c>
      <c r="X59" s="428" t="s">
        <v>26</v>
      </c>
      <c r="Y59" s="429" t="s">
        <v>25</v>
      </c>
      <c r="Z59" s="428" t="s">
        <v>24</v>
      </c>
      <c r="AA59" s="428" t="s">
        <v>61</v>
      </c>
      <c r="AB59" s="428" t="s">
        <v>62</v>
      </c>
      <c r="AC59" s="428" t="s">
        <v>63</v>
      </c>
      <c r="AD59" s="420" t="s">
        <v>64</v>
      </c>
      <c r="AE59" s="420" t="s">
        <v>65</v>
      </c>
      <c r="AF59" s="420" t="s">
        <v>66</v>
      </c>
      <c r="AG59" s="420" t="s">
        <v>67</v>
      </c>
      <c r="AH59" s="420" t="s">
        <v>68</v>
      </c>
      <c r="AI59" s="420" t="s">
        <v>69</v>
      </c>
      <c r="AJ59" s="420" t="s">
        <v>70</v>
      </c>
      <c r="AK59" s="434" t="s">
        <v>57</v>
      </c>
      <c r="AL59" s="418" t="s">
        <v>92</v>
      </c>
      <c r="AM59" s="419"/>
    </row>
    <row r="60" spans="11:39" ht="12.75" customHeight="1">
      <c r="K60" s="36"/>
      <c r="L60" s="421"/>
      <c r="M60" s="428"/>
      <c r="N60" s="420"/>
      <c r="O60" s="420"/>
      <c r="P60" s="420"/>
      <c r="Q60" s="420"/>
      <c r="R60" s="420"/>
      <c r="S60" s="428"/>
      <c r="T60" s="428"/>
      <c r="U60" s="428"/>
      <c r="V60" s="428"/>
      <c r="W60" s="428"/>
      <c r="X60" s="428"/>
      <c r="Y60" s="428"/>
      <c r="Z60" s="428"/>
      <c r="AA60" s="428"/>
      <c r="AB60" s="428"/>
      <c r="AC60" s="428"/>
      <c r="AD60" s="420"/>
      <c r="AE60" s="420"/>
      <c r="AF60" s="420"/>
      <c r="AG60" s="420"/>
      <c r="AH60" s="420"/>
      <c r="AI60" s="420"/>
      <c r="AJ60" s="420"/>
      <c r="AK60" s="434"/>
      <c r="AL60" s="418"/>
      <c r="AM60" s="419"/>
    </row>
    <row r="61" spans="11:39" ht="12.75">
      <c r="K61" s="36"/>
      <c r="L61" s="58" t="s">
        <v>41</v>
      </c>
      <c r="M61" s="62" t="s">
        <v>41</v>
      </c>
      <c r="N61" s="60" t="s">
        <v>41</v>
      </c>
      <c r="O61" s="60" t="s">
        <v>41</v>
      </c>
      <c r="P61" s="60" t="s">
        <v>41</v>
      </c>
      <c r="Q61" s="60" t="s">
        <v>41</v>
      </c>
      <c r="R61" s="60" t="s">
        <v>41</v>
      </c>
      <c r="S61" s="62" t="s">
        <v>41</v>
      </c>
      <c r="T61" s="62" t="s">
        <v>41</v>
      </c>
      <c r="U61" s="62" t="s">
        <v>41</v>
      </c>
      <c r="V61" s="62" t="s">
        <v>41</v>
      </c>
      <c r="W61" s="62" t="s">
        <v>41</v>
      </c>
      <c r="X61" s="62" t="s">
        <v>41</v>
      </c>
      <c r="Y61" s="62" t="s">
        <v>41</v>
      </c>
      <c r="Z61" s="62" t="s">
        <v>41</v>
      </c>
      <c r="AA61" s="62" t="s">
        <v>41</v>
      </c>
      <c r="AB61" s="62" t="s">
        <v>41</v>
      </c>
      <c r="AC61" s="62" t="s">
        <v>41</v>
      </c>
      <c r="AD61" s="60" t="s">
        <v>41</v>
      </c>
      <c r="AE61" s="60" t="s">
        <v>41</v>
      </c>
      <c r="AF61" s="60" t="s">
        <v>41</v>
      </c>
      <c r="AG61" s="60" t="s">
        <v>41</v>
      </c>
      <c r="AH61" s="60" t="s">
        <v>41</v>
      </c>
      <c r="AI61" s="60" t="s">
        <v>41</v>
      </c>
      <c r="AJ61" s="60" t="s">
        <v>41</v>
      </c>
      <c r="AK61" s="42" t="s">
        <v>41</v>
      </c>
      <c r="AL61" s="418"/>
      <c r="AM61" s="419"/>
    </row>
    <row r="62" spans="11:58" ht="24.75" customHeight="1">
      <c r="K62" s="146" t="s">
        <v>108</v>
      </c>
      <c r="L62" s="58" t="s">
        <v>41</v>
      </c>
      <c r="M62" s="60" t="s">
        <v>41</v>
      </c>
      <c r="N62" s="60" t="s">
        <v>41</v>
      </c>
      <c r="O62" s="60" t="s">
        <v>41</v>
      </c>
      <c r="P62" s="60" t="s">
        <v>41</v>
      </c>
      <c r="Q62" s="60" t="s">
        <v>41</v>
      </c>
      <c r="R62" s="60" t="s">
        <v>41</v>
      </c>
      <c r="S62" s="422" t="s">
        <v>71</v>
      </c>
      <c r="T62" s="422"/>
      <c r="U62" s="422"/>
      <c r="V62" s="422"/>
      <c r="W62" s="422"/>
      <c r="X62" s="422"/>
      <c r="Y62" s="422"/>
      <c r="Z62" s="422"/>
      <c r="AA62" s="422"/>
      <c r="AB62" s="422"/>
      <c r="AC62" s="422"/>
      <c r="AD62" s="423"/>
      <c r="AE62" s="60" t="s">
        <v>41</v>
      </c>
      <c r="AF62" s="60" t="s">
        <v>41</v>
      </c>
      <c r="AG62" s="60" t="s">
        <v>41</v>
      </c>
      <c r="AH62" s="60" t="s">
        <v>41</v>
      </c>
      <c r="AI62" s="60" t="s">
        <v>41</v>
      </c>
      <c r="AJ62" s="60" t="s">
        <v>41</v>
      </c>
      <c r="AK62" s="42" t="s">
        <v>41</v>
      </c>
      <c r="AL62" s="418"/>
      <c r="AM62" s="419"/>
      <c r="BF62" s="35"/>
    </row>
    <row r="63" spans="11:39" ht="12.75">
      <c r="K63" s="146" t="s">
        <v>109</v>
      </c>
      <c r="L63" s="58" t="s">
        <v>41</v>
      </c>
      <c r="M63" s="62" t="s">
        <v>41</v>
      </c>
      <c r="N63" s="60" t="s">
        <v>41</v>
      </c>
      <c r="O63" s="60" t="s">
        <v>41</v>
      </c>
      <c r="P63" s="60" t="s">
        <v>41</v>
      </c>
      <c r="Q63" s="60" t="s">
        <v>41</v>
      </c>
      <c r="R63" s="60" t="s">
        <v>41</v>
      </c>
      <c r="S63" s="62" t="s">
        <v>41</v>
      </c>
      <c r="T63" s="60" t="s">
        <v>41</v>
      </c>
      <c r="U63" s="60" t="s">
        <v>41</v>
      </c>
      <c r="V63" s="60" t="s">
        <v>41</v>
      </c>
      <c r="W63" s="60" t="s">
        <v>41</v>
      </c>
      <c r="X63" s="60" t="s">
        <v>41</v>
      </c>
      <c r="Y63" s="60" t="s">
        <v>41</v>
      </c>
      <c r="Z63" s="42" t="s">
        <v>41</v>
      </c>
      <c r="AA63" s="62" t="s">
        <v>41</v>
      </c>
      <c r="AB63" s="42" t="s">
        <v>41</v>
      </c>
      <c r="AC63" s="62" t="s">
        <v>41</v>
      </c>
      <c r="AD63" s="62" t="s">
        <v>41</v>
      </c>
      <c r="AE63" s="60" t="s">
        <v>41</v>
      </c>
      <c r="AF63" s="60" t="s">
        <v>41</v>
      </c>
      <c r="AG63" s="60" t="s">
        <v>41</v>
      </c>
      <c r="AH63" s="60" t="s">
        <v>41</v>
      </c>
      <c r="AI63" s="60" t="s">
        <v>41</v>
      </c>
      <c r="AJ63" s="60" t="s">
        <v>41</v>
      </c>
      <c r="AK63" s="42" t="s">
        <v>41</v>
      </c>
      <c r="AL63" s="418"/>
      <c r="AM63" s="419"/>
    </row>
    <row r="64" spans="11:39" ht="19.5" thickBot="1">
      <c r="K64" s="60" t="s">
        <v>41</v>
      </c>
      <c r="L64" s="59" t="str">
        <f>L59</f>
        <v>Z</v>
      </c>
      <c r="M64" s="63" t="str">
        <f aca="true" t="shared" si="0" ref="M64:AK64">M59</f>
        <v>Y</v>
      </c>
      <c r="N64" s="61" t="str">
        <f t="shared" si="0"/>
        <v>X</v>
      </c>
      <c r="O64" s="61" t="str">
        <f t="shared" si="0"/>
        <v>W</v>
      </c>
      <c r="P64" s="61" t="str">
        <f t="shared" si="0"/>
        <v>V</v>
      </c>
      <c r="Q64" s="61" t="str">
        <f t="shared" si="0"/>
        <v>U</v>
      </c>
      <c r="R64" s="61" t="str">
        <f t="shared" si="0"/>
        <v>T</v>
      </c>
      <c r="S64" s="63" t="str">
        <f t="shared" si="0"/>
        <v>S</v>
      </c>
      <c r="T64" s="61" t="str">
        <f t="shared" si="0"/>
        <v>R</v>
      </c>
      <c r="U64" s="61" t="str">
        <f t="shared" si="0"/>
        <v>Q</v>
      </c>
      <c r="V64" s="61" t="str">
        <f t="shared" si="0"/>
        <v>P</v>
      </c>
      <c r="W64" s="61" t="str">
        <f t="shared" si="0"/>
        <v>O</v>
      </c>
      <c r="X64" s="61" t="str">
        <f t="shared" si="0"/>
        <v>N</v>
      </c>
      <c r="Y64" s="61" t="str">
        <f t="shared" si="0"/>
        <v>M</v>
      </c>
      <c r="Z64" s="61" t="str">
        <f t="shared" si="0"/>
        <v>L</v>
      </c>
      <c r="AA64" s="61" t="str">
        <f t="shared" si="0"/>
        <v>K</v>
      </c>
      <c r="AB64" s="45" t="str">
        <f t="shared" si="0"/>
        <v>J</v>
      </c>
      <c r="AC64" s="63" t="str">
        <f t="shared" si="0"/>
        <v>I</v>
      </c>
      <c r="AD64" s="63" t="str">
        <f t="shared" si="0"/>
        <v>H</v>
      </c>
      <c r="AE64" s="61" t="str">
        <f t="shared" si="0"/>
        <v>G</v>
      </c>
      <c r="AF64" s="61" t="str">
        <f t="shared" si="0"/>
        <v>F</v>
      </c>
      <c r="AG64" s="61" t="str">
        <f t="shared" si="0"/>
        <v>E</v>
      </c>
      <c r="AH64" s="61" t="str">
        <f t="shared" si="0"/>
        <v>D</v>
      </c>
      <c r="AI64" s="61" t="str">
        <f t="shared" si="0"/>
        <v>C</v>
      </c>
      <c r="AJ64" s="61" t="str">
        <f t="shared" si="0"/>
        <v>B</v>
      </c>
      <c r="AK64" s="45" t="str">
        <f t="shared" si="0"/>
        <v>A</v>
      </c>
      <c r="AL64" s="418"/>
      <c r="AM64" s="419"/>
    </row>
    <row r="65" spans="11:39" ht="12.75">
      <c r="K65" s="407">
        <v>35</v>
      </c>
      <c r="L65" s="46">
        <v>205</v>
      </c>
      <c r="M65" s="47">
        <v>188</v>
      </c>
      <c r="N65" s="47">
        <v>168</v>
      </c>
      <c r="O65" s="47">
        <v>152</v>
      </c>
      <c r="P65" s="47">
        <v>139</v>
      </c>
      <c r="Q65" s="47">
        <v>127</v>
      </c>
      <c r="R65" s="47">
        <v>117</v>
      </c>
      <c r="S65" s="47">
        <v>108</v>
      </c>
      <c r="T65" s="47">
        <v>100</v>
      </c>
      <c r="U65" s="47">
        <v>92</v>
      </c>
      <c r="V65" s="47">
        <v>85</v>
      </c>
      <c r="W65" s="47">
        <v>79</v>
      </c>
      <c r="X65" s="47">
        <v>73</v>
      </c>
      <c r="Y65" s="47">
        <v>67</v>
      </c>
      <c r="Z65" s="47">
        <v>62</v>
      </c>
      <c r="AA65" s="47">
        <v>57</v>
      </c>
      <c r="AB65" s="47">
        <v>52</v>
      </c>
      <c r="AC65" s="47">
        <v>48</v>
      </c>
      <c r="AD65" s="47">
        <v>44</v>
      </c>
      <c r="AE65" s="47">
        <v>40</v>
      </c>
      <c r="AF65" s="47">
        <v>36</v>
      </c>
      <c r="AG65" s="47">
        <v>32</v>
      </c>
      <c r="AH65" s="47">
        <v>29</v>
      </c>
      <c r="AI65" s="47">
        <v>25</v>
      </c>
      <c r="AJ65" s="47">
        <v>19</v>
      </c>
      <c r="AK65" s="48">
        <v>10</v>
      </c>
      <c r="AL65" s="68"/>
      <c r="AM65" s="71"/>
    </row>
    <row r="66" spans="11:39" ht="12.75">
      <c r="K66" s="408"/>
      <c r="L66" s="49"/>
      <c r="M66" s="50">
        <v>17</v>
      </c>
      <c r="N66" s="50">
        <v>37</v>
      </c>
      <c r="O66" s="50">
        <v>53</v>
      </c>
      <c r="P66" s="50">
        <v>66</v>
      </c>
      <c r="Q66" s="50">
        <v>78</v>
      </c>
      <c r="R66" s="50">
        <v>88</v>
      </c>
      <c r="S66" s="50">
        <v>97</v>
      </c>
      <c r="T66" s="50">
        <v>105</v>
      </c>
      <c r="U66" s="50">
        <v>113</v>
      </c>
      <c r="V66" s="50">
        <v>120</v>
      </c>
      <c r="W66" s="50">
        <v>126</v>
      </c>
      <c r="X66" s="50">
        <v>132</v>
      </c>
      <c r="Y66" s="50">
        <v>138</v>
      </c>
      <c r="Z66" s="50">
        <v>143</v>
      </c>
      <c r="AA66" s="50">
        <v>148</v>
      </c>
      <c r="AB66" s="50">
        <v>153</v>
      </c>
      <c r="AC66" s="50">
        <v>157</v>
      </c>
      <c r="AD66" s="50">
        <v>161</v>
      </c>
      <c r="AE66" s="50">
        <v>165</v>
      </c>
      <c r="AF66" s="50">
        <v>169</v>
      </c>
      <c r="AG66" s="50">
        <v>173</v>
      </c>
      <c r="AH66" s="50">
        <v>176</v>
      </c>
      <c r="AI66" s="50">
        <v>180</v>
      </c>
      <c r="AJ66" s="50">
        <v>186</v>
      </c>
      <c r="AK66" s="51">
        <v>195</v>
      </c>
      <c r="AL66" s="405">
        <f>AK66+AK65</f>
        <v>205</v>
      </c>
      <c r="AM66" s="406"/>
    </row>
    <row r="67" spans="11:39" ht="12.75">
      <c r="K67" s="407">
        <v>40</v>
      </c>
      <c r="L67" s="52">
        <v>140</v>
      </c>
      <c r="M67" s="53">
        <v>129</v>
      </c>
      <c r="N67" s="53">
        <v>120</v>
      </c>
      <c r="O67" s="53">
        <v>111</v>
      </c>
      <c r="P67" s="53">
        <v>104</v>
      </c>
      <c r="Q67" s="53">
        <v>97</v>
      </c>
      <c r="R67" s="53">
        <v>91</v>
      </c>
      <c r="S67" s="53">
        <v>85</v>
      </c>
      <c r="T67" s="53">
        <v>79</v>
      </c>
      <c r="U67" s="53">
        <v>74</v>
      </c>
      <c r="V67" s="53">
        <v>69</v>
      </c>
      <c r="W67" s="53">
        <v>64</v>
      </c>
      <c r="X67" s="53">
        <v>60</v>
      </c>
      <c r="Y67" s="53">
        <v>55</v>
      </c>
      <c r="Z67" s="53">
        <v>51</v>
      </c>
      <c r="AA67" s="53">
        <v>48</v>
      </c>
      <c r="AB67" s="53">
        <v>44</v>
      </c>
      <c r="AC67" s="53">
        <v>40</v>
      </c>
      <c r="AD67" s="53">
        <v>37</v>
      </c>
      <c r="AE67" s="53">
        <v>34</v>
      </c>
      <c r="AF67" s="53">
        <v>31</v>
      </c>
      <c r="AG67" s="53">
        <v>27</v>
      </c>
      <c r="AH67" s="53">
        <v>25</v>
      </c>
      <c r="AI67" s="53">
        <v>22</v>
      </c>
      <c r="AJ67" s="53">
        <v>16</v>
      </c>
      <c r="AK67" s="54">
        <v>9</v>
      </c>
      <c r="AL67" s="68"/>
      <c r="AM67" s="71"/>
    </row>
    <row r="68" spans="11:39" ht="12.75">
      <c r="K68" s="408"/>
      <c r="L68" s="55"/>
      <c r="M68" s="50">
        <v>11</v>
      </c>
      <c r="N68" s="50">
        <v>20</v>
      </c>
      <c r="O68" s="50">
        <v>29</v>
      </c>
      <c r="P68" s="50">
        <v>36</v>
      </c>
      <c r="Q68" s="50">
        <v>43</v>
      </c>
      <c r="R68" s="50">
        <v>49</v>
      </c>
      <c r="S68" s="50">
        <v>55</v>
      </c>
      <c r="T68" s="50">
        <v>61</v>
      </c>
      <c r="U68" s="50">
        <v>66</v>
      </c>
      <c r="V68" s="50">
        <v>71</v>
      </c>
      <c r="W68" s="50">
        <v>76</v>
      </c>
      <c r="X68" s="50">
        <v>80</v>
      </c>
      <c r="Y68" s="50">
        <v>85</v>
      </c>
      <c r="Z68" s="50">
        <v>89</v>
      </c>
      <c r="AA68" s="50">
        <v>92</v>
      </c>
      <c r="AB68" s="50">
        <v>96</v>
      </c>
      <c r="AC68" s="50">
        <v>100</v>
      </c>
      <c r="AD68" s="50">
        <v>103</v>
      </c>
      <c r="AE68" s="50">
        <v>106</v>
      </c>
      <c r="AF68" s="50">
        <v>109</v>
      </c>
      <c r="AG68" s="50">
        <v>113</v>
      </c>
      <c r="AH68" s="50">
        <v>115</v>
      </c>
      <c r="AI68" s="50">
        <v>118</v>
      </c>
      <c r="AJ68" s="50">
        <v>124</v>
      </c>
      <c r="AK68" s="51">
        <v>131</v>
      </c>
      <c r="AL68" s="405">
        <f>AK68+AK67</f>
        <v>140</v>
      </c>
      <c r="AM68" s="406"/>
    </row>
    <row r="69" spans="11:39" ht="12.75">
      <c r="K69" s="407">
        <v>50</v>
      </c>
      <c r="L69" s="52"/>
      <c r="M69" s="53"/>
      <c r="N69" s="53">
        <v>80</v>
      </c>
      <c r="O69" s="53">
        <v>75</v>
      </c>
      <c r="P69" s="53">
        <v>71</v>
      </c>
      <c r="Q69" s="53">
        <v>67</v>
      </c>
      <c r="R69" s="53">
        <v>63</v>
      </c>
      <c r="S69" s="53">
        <v>60</v>
      </c>
      <c r="T69" s="53">
        <v>57</v>
      </c>
      <c r="U69" s="53">
        <v>53</v>
      </c>
      <c r="V69" s="53">
        <v>50</v>
      </c>
      <c r="W69" s="53">
        <v>47</v>
      </c>
      <c r="X69" s="53">
        <v>44</v>
      </c>
      <c r="Y69" s="53">
        <v>41</v>
      </c>
      <c r="Z69" s="53">
        <v>38</v>
      </c>
      <c r="AA69" s="53">
        <v>36</v>
      </c>
      <c r="AB69" s="53">
        <v>33</v>
      </c>
      <c r="AC69" s="53">
        <v>31</v>
      </c>
      <c r="AD69" s="53">
        <v>28</v>
      </c>
      <c r="AE69" s="53">
        <v>26</v>
      </c>
      <c r="AF69" s="53">
        <v>24</v>
      </c>
      <c r="AG69" s="53">
        <v>21</v>
      </c>
      <c r="AH69" s="53">
        <v>19</v>
      </c>
      <c r="AI69" s="53">
        <v>17</v>
      </c>
      <c r="AJ69" s="53">
        <v>13</v>
      </c>
      <c r="AK69" s="54">
        <v>7</v>
      </c>
      <c r="AL69" s="68"/>
      <c r="AM69" s="71"/>
    </row>
    <row r="70" spans="11:39" ht="12.75">
      <c r="K70" s="427"/>
      <c r="L70" s="55"/>
      <c r="M70" s="50"/>
      <c r="N70" s="50"/>
      <c r="O70" s="50">
        <f>$N$69-O69</f>
        <v>5</v>
      </c>
      <c r="P70" s="50">
        <f aca="true" t="shared" si="1" ref="P70:AK70">$N$69-P69</f>
        <v>9</v>
      </c>
      <c r="Q70" s="50">
        <f t="shared" si="1"/>
        <v>13</v>
      </c>
      <c r="R70" s="50">
        <f t="shared" si="1"/>
        <v>17</v>
      </c>
      <c r="S70" s="50">
        <f t="shared" si="1"/>
        <v>20</v>
      </c>
      <c r="T70" s="50">
        <f t="shared" si="1"/>
        <v>23</v>
      </c>
      <c r="U70" s="50">
        <f t="shared" si="1"/>
        <v>27</v>
      </c>
      <c r="V70" s="50">
        <f t="shared" si="1"/>
        <v>30</v>
      </c>
      <c r="W70" s="50">
        <f t="shared" si="1"/>
        <v>33</v>
      </c>
      <c r="X70" s="50">
        <f t="shared" si="1"/>
        <v>36</v>
      </c>
      <c r="Y70" s="50">
        <f t="shared" si="1"/>
        <v>39</v>
      </c>
      <c r="Z70" s="50">
        <f t="shared" si="1"/>
        <v>42</v>
      </c>
      <c r="AA70" s="50">
        <f t="shared" si="1"/>
        <v>44</v>
      </c>
      <c r="AB70" s="50">
        <f t="shared" si="1"/>
        <v>47</v>
      </c>
      <c r="AC70" s="50">
        <f t="shared" si="1"/>
        <v>49</v>
      </c>
      <c r="AD70" s="50">
        <f t="shared" si="1"/>
        <v>52</v>
      </c>
      <c r="AE70" s="50">
        <f t="shared" si="1"/>
        <v>54</v>
      </c>
      <c r="AF70" s="50">
        <f t="shared" si="1"/>
        <v>56</v>
      </c>
      <c r="AG70" s="50">
        <f t="shared" si="1"/>
        <v>59</v>
      </c>
      <c r="AH70" s="50">
        <f t="shared" si="1"/>
        <v>61</v>
      </c>
      <c r="AI70" s="50">
        <f t="shared" si="1"/>
        <v>63</v>
      </c>
      <c r="AJ70" s="50">
        <f t="shared" si="1"/>
        <v>67</v>
      </c>
      <c r="AK70" s="51">
        <f t="shared" si="1"/>
        <v>73</v>
      </c>
      <c r="AL70" s="405">
        <f>AK70+AK69</f>
        <v>80</v>
      </c>
      <c r="AM70" s="406"/>
    </row>
    <row r="71" spans="6:39" ht="12.75">
      <c r="F71" s="404" t="s">
        <v>97</v>
      </c>
      <c r="G71" s="404"/>
      <c r="H71"/>
      <c r="I71" s="1"/>
      <c r="K71" s="408">
        <v>60</v>
      </c>
      <c r="L71" s="52"/>
      <c r="M71" s="53"/>
      <c r="N71" s="53"/>
      <c r="O71" s="53">
        <v>55</v>
      </c>
      <c r="P71" s="53">
        <v>54</v>
      </c>
      <c r="Q71" s="53">
        <v>52</v>
      </c>
      <c r="R71" s="53">
        <v>49</v>
      </c>
      <c r="S71" s="53">
        <v>47</v>
      </c>
      <c r="T71" s="53">
        <v>44</v>
      </c>
      <c r="U71" s="53">
        <v>42</v>
      </c>
      <c r="V71" s="53">
        <v>39</v>
      </c>
      <c r="W71" s="53">
        <v>37</v>
      </c>
      <c r="X71" s="53">
        <v>35</v>
      </c>
      <c r="Y71" s="53">
        <v>33</v>
      </c>
      <c r="Z71" s="53">
        <v>31</v>
      </c>
      <c r="AA71" s="53">
        <v>29</v>
      </c>
      <c r="AB71" s="53">
        <v>27</v>
      </c>
      <c r="AC71" s="53">
        <v>25</v>
      </c>
      <c r="AD71" s="53">
        <v>23</v>
      </c>
      <c r="AE71" s="53">
        <v>21</v>
      </c>
      <c r="AF71" s="53">
        <v>19</v>
      </c>
      <c r="AG71" s="53">
        <v>17</v>
      </c>
      <c r="AH71" s="53">
        <v>16</v>
      </c>
      <c r="AI71" s="53">
        <v>14</v>
      </c>
      <c r="AJ71" s="53">
        <v>11</v>
      </c>
      <c r="AK71" s="54">
        <v>6</v>
      </c>
      <c r="AL71" s="68"/>
      <c r="AM71" s="71"/>
    </row>
    <row r="72" spans="6:39" ht="12.75">
      <c r="F72" s="404"/>
      <c r="G72" s="404"/>
      <c r="H72"/>
      <c r="I72" s="1"/>
      <c r="K72" s="408"/>
      <c r="L72" s="55"/>
      <c r="M72" s="50"/>
      <c r="N72" s="50"/>
      <c r="O72" s="50"/>
      <c r="P72" s="50">
        <f>$O71-P71</f>
        <v>1</v>
      </c>
      <c r="Q72" s="50">
        <f aca="true" t="shared" si="2" ref="Q72:AK72">$O71-Q71</f>
        <v>3</v>
      </c>
      <c r="R72" s="50">
        <f t="shared" si="2"/>
        <v>6</v>
      </c>
      <c r="S72" s="50">
        <f t="shared" si="2"/>
        <v>8</v>
      </c>
      <c r="T72" s="50">
        <f t="shared" si="2"/>
        <v>11</v>
      </c>
      <c r="U72" s="50">
        <f t="shared" si="2"/>
        <v>13</v>
      </c>
      <c r="V72" s="50">
        <f t="shared" si="2"/>
        <v>16</v>
      </c>
      <c r="W72" s="50">
        <f t="shared" si="2"/>
        <v>18</v>
      </c>
      <c r="X72" s="50">
        <f t="shared" si="2"/>
        <v>20</v>
      </c>
      <c r="Y72" s="50">
        <f t="shared" si="2"/>
        <v>22</v>
      </c>
      <c r="Z72" s="50">
        <f t="shared" si="2"/>
        <v>24</v>
      </c>
      <c r="AA72" s="50">
        <f t="shared" si="2"/>
        <v>26</v>
      </c>
      <c r="AB72" s="50">
        <f t="shared" si="2"/>
        <v>28</v>
      </c>
      <c r="AC72" s="50">
        <f t="shared" si="2"/>
        <v>30</v>
      </c>
      <c r="AD72" s="50">
        <f t="shared" si="2"/>
        <v>32</v>
      </c>
      <c r="AE72" s="50">
        <f t="shared" si="2"/>
        <v>34</v>
      </c>
      <c r="AF72" s="50">
        <f t="shared" si="2"/>
        <v>36</v>
      </c>
      <c r="AG72" s="50">
        <f t="shared" si="2"/>
        <v>38</v>
      </c>
      <c r="AH72" s="50">
        <f t="shared" si="2"/>
        <v>39</v>
      </c>
      <c r="AI72" s="50">
        <f t="shared" si="2"/>
        <v>41</v>
      </c>
      <c r="AJ72" s="50">
        <f t="shared" si="2"/>
        <v>44</v>
      </c>
      <c r="AK72" s="51">
        <f t="shared" si="2"/>
        <v>49</v>
      </c>
      <c r="AL72" s="405">
        <f>AK72+AK71</f>
        <v>55</v>
      </c>
      <c r="AM72" s="406"/>
    </row>
    <row r="73" spans="5:39" ht="12.75" customHeight="1">
      <c r="E73" s="409" t="str">
        <f>UPPER("Carry over RNT to dive time in Table One for repetitive dives")</f>
        <v>CARRY OVER RNT TO DIVE TIME IN TABLE ONE FOR REPETITIVE DIVES</v>
      </c>
      <c r="F73" s="410"/>
      <c r="G73" s="410"/>
      <c r="H73" s="411"/>
      <c r="I73" s="1"/>
      <c r="K73" s="407">
        <v>70</v>
      </c>
      <c r="L73" s="52"/>
      <c r="M73" s="53"/>
      <c r="N73" s="53"/>
      <c r="O73" s="53"/>
      <c r="P73" s="53"/>
      <c r="Q73" s="53"/>
      <c r="R73" s="53">
        <v>40</v>
      </c>
      <c r="S73" s="53">
        <v>38</v>
      </c>
      <c r="T73" s="53">
        <v>36</v>
      </c>
      <c r="U73" s="53">
        <v>34</v>
      </c>
      <c r="V73" s="53">
        <v>33</v>
      </c>
      <c r="W73" s="53">
        <v>31</v>
      </c>
      <c r="X73" s="53">
        <v>29</v>
      </c>
      <c r="Y73" s="53">
        <v>27</v>
      </c>
      <c r="Z73" s="53">
        <v>26</v>
      </c>
      <c r="AA73" s="53">
        <v>24</v>
      </c>
      <c r="AB73" s="53">
        <v>22</v>
      </c>
      <c r="AC73" s="53">
        <v>21</v>
      </c>
      <c r="AD73" s="53">
        <v>19</v>
      </c>
      <c r="AE73" s="53">
        <v>18</v>
      </c>
      <c r="AF73" s="53">
        <v>16</v>
      </c>
      <c r="AG73" s="53">
        <v>15</v>
      </c>
      <c r="AH73" s="53">
        <v>13</v>
      </c>
      <c r="AI73" s="53">
        <v>12</v>
      </c>
      <c r="AJ73" s="53">
        <v>9</v>
      </c>
      <c r="AK73" s="54">
        <v>6</v>
      </c>
      <c r="AL73" s="68"/>
      <c r="AM73" s="71"/>
    </row>
    <row r="74" spans="5:39" ht="12.75" customHeight="1">
      <c r="E74" s="412"/>
      <c r="F74" s="413"/>
      <c r="G74" s="413"/>
      <c r="H74" s="414"/>
      <c r="I74" s="497" t="s">
        <v>98</v>
      </c>
      <c r="K74" s="408"/>
      <c r="L74" s="55"/>
      <c r="M74" s="50"/>
      <c r="N74" s="50"/>
      <c r="O74" s="50"/>
      <c r="P74" s="50"/>
      <c r="Q74" s="50"/>
      <c r="R74" s="50"/>
      <c r="S74" s="50">
        <f>$R73-S73</f>
        <v>2</v>
      </c>
      <c r="T74" s="50">
        <f aca="true" t="shared" si="3" ref="T74:AK74">$R73-T73</f>
        <v>4</v>
      </c>
      <c r="U74" s="50">
        <f t="shared" si="3"/>
        <v>6</v>
      </c>
      <c r="V74" s="50">
        <f t="shared" si="3"/>
        <v>7</v>
      </c>
      <c r="W74" s="50">
        <f t="shared" si="3"/>
        <v>9</v>
      </c>
      <c r="X74" s="50">
        <f t="shared" si="3"/>
        <v>11</v>
      </c>
      <c r="Y74" s="50">
        <f t="shared" si="3"/>
        <v>13</v>
      </c>
      <c r="Z74" s="50">
        <f t="shared" si="3"/>
        <v>14</v>
      </c>
      <c r="AA74" s="50">
        <f t="shared" si="3"/>
        <v>16</v>
      </c>
      <c r="AB74" s="50">
        <f t="shared" si="3"/>
        <v>18</v>
      </c>
      <c r="AC74" s="50">
        <f t="shared" si="3"/>
        <v>19</v>
      </c>
      <c r="AD74" s="50">
        <f t="shared" si="3"/>
        <v>21</v>
      </c>
      <c r="AE74" s="50">
        <f t="shared" si="3"/>
        <v>22</v>
      </c>
      <c r="AF74" s="50">
        <f t="shared" si="3"/>
        <v>24</v>
      </c>
      <c r="AG74" s="50">
        <f t="shared" si="3"/>
        <v>25</v>
      </c>
      <c r="AH74" s="50">
        <f t="shared" si="3"/>
        <v>27</v>
      </c>
      <c r="AI74" s="50">
        <f t="shared" si="3"/>
        <v>28</v>
      </c>
      <c r="AJ74" s="50">
        <f t="shared" si="3"/>
        <v>31</v>
      </c>
      <c r="AK74" s="50">
        <f t="shared" si="3"/>
        <v>34</v>
      </c>
      <c r="AL74" s="405">
        <f>AK74+AK73</f>
        <v>40</v>
      </c>
      <c r="AM74" s="406"/>
    </row>
    <row r="75" spans="5:39" ht="12.75" customHeight="1">
      <c r="E75" s="412"/>
      <c r="F75" s="413"/>
      <c r="G75" s="413"/>
      <c r="H75" s="414"/>
      <c r="I75" s="497"/>
      <c r="K75" s="407">
        <v>80</v>
      </c>
      <c r="L75" s="52"/>
      <c r="M75" s="53"/>
      <c r="N75" s="53"/>
      <c r="O75" s="53"/>
      <c r="P75" s="53"/>
      <c r="Q75" s="53"/>
      <c r="R75" s="53"/>
      <c r="S75" s="53"/>
      <c r="T75" s="53">
        <v>30</v>
      </c>
      <c r="U75" s="53">
        <v>29</v>
      </c>
      <c r="V75" s="53">
        <v>28</v>
      </c>
      <c r="W75" s="53">
        <v>26</v>
      </c>
      <c r="X75" s="53">
        <v>25</v>
      </c>
      <c r="Y75" s="53">
        <v>23</v>
      </c>
      <c r="Z75" s="53">
        <v>22</v>
      </c>
      <c r="AA75" s="53">
        <v>21</v>
      </c>
      <c r="AB75" s="53">
        <v>19</v>
      </c>
      <c r="AC75" s="53">
        <v>18</v>
      </c>
      <c r="AD75" s="53">
        <v>17</v>
      </c>
      <c r="AE75" s="53">
        <v>15</v>
      </c>
      <c r="AF75" s="53">
        <v>14</v>
      </c>
      <c r="AG75" s="53">
        <v>13</v>
      </c>
      <c r="AH75" s="53">
        <v>11</v>
      </c>
      <c r="AI75" s="53">
        <v>10</v>
      </c>
      <c r="AJ75" s="53">
        <v>8</v>
      </c>
      <c r="AK75" s="54">
        <v>4</v>
      </c>
      <c r="AL75" s="68"/>
      <c r="AM75" s="71"/>
    </row>
    <row r="76" spans="5:39" ht="12.75" customHeight="1">
      <c r="E76" s="412"/>
      <c r="F76" s="413"/>
      <c r="G76" s="413"/>
      <c r="H76" s="414"/>
      <c r="I76" s="497"/>
      <c r="K76" s="408"/>
      <c r="L76" s="55"/>
      <c r="M76" s="50"/>
      <c r="N76" s="50"/>
      <c r="O76" s="50"/>
      <c r="P76" s="50"/>
      <c r="Q76" s="50"/>
      <c r="R76" s="50"/>
      <c r="S76" s="50"/>
      <c r="T76" s="50"/>
      <c r="U76" s="50">
        <f>$T75-U75</f>
        <v>1</v>
      </c>
      <c r="V76" s="50">
        <f aca="true" t="shared" si="4" ref="V76:AK76">$T75-V75</f>
        <v>2</v>
      </c>
      <c r="W76" s="50">
        <f t="shared" si="4"/>
        <v>4</v>
      </c>
      <c r="X76" s="50">
        <f t="shared" si="4"/>
        <v>5</v>
      </c>
      <c r="Y76" s="50">
        <f t="shared" si="4"/>
        <v>7</v>
      </c>
      <c r="Z76" s="50">
        <f t="shared" si="4"/>
        <v>8</v>
      </c>
      <c r="AA76" s="50">
        <f t="shared" si="4"/>
        <v>9</v>
      </c>
      <c r="AB76" s="50">
        <f t="shared" si="4"/>
        <v>11</v>
      </c>
      <c r="AC76" s="50">
        <f t="shared" si="4"/>
        <v>12</v>
      </c>
      <c r="AD76" s="50">
        <f t="shared" si="4"/>
        <v>13</v>
      </c>
      <c r="AE76" s="50">
        <f t="shared" si="4"/>
        <v>15</v>
      </c>
      <c r="AF76" s="50">
        <f t="shared" si="4"/>
        <v>16</v>
      </c>
      <c r="AG76" s="50">
        <f t="shared" si="4"/>
        <v>17</v>
      </c>
      <c r="AH76" s="50">
        <f t="shared" si="4"/>
        <v>19</v>
      </c>
      <c r="AI76" s="50">
        <f t="shared" si="4"/>
        <v>20</v>
      </c>
      <c r="AJ76" s="50">
        <f t="shared" si="4"/>
        <v>22</v>
      </c>
      <c r="AK76" s="50">
        <f t="shared" si="4"/>
        <v>26</v>
      </c>
      <c r="AL76" s="405">
        <f>AK76+AK75</f>
        <v>30</v>
      </c>
      <c r="AM76" s="406"/>
    </row>
    <row r="77" spans="5:39" ht="12.75">
      <c r="E77" s="412"/>
      <c r="F77" s="413"/>
      <c r="G77" s="413"/>
      <c r="H77" s="414"/>
      <c r="I77" s="497"/>
      <c r="K77" s="407">
        <v>90</v>
      </c>
      <c r="L77" s="52"/>
      <c r="M77" s="53"/>
      <c r="N77" s="53"/>
      <c r="O77" s="53"/>
      <c r="P77" s="53"/>
      <c r="Q77" s="53"/>
      <c r="R77" s="53"/>
      <c r="S77" s="53"/>
      <c r="T77" s="53"/>
      <c r="U77" s="53">
        <v>25</v>
      </c>
      <c r="V77" s="53">
        <v>24</v>
      </c>
      <c r="W77" s="53">
        <v>23</v>
      </c>
      <c r="X77" s="53">
        <v>22</v>
      </c>
      <c r="Y77" s="53">
        <v>21</v>
      </c>
      <c r="Z77" s="53">
        <v>19</v>
      </c>
      <c r="AA77" s="53">
        <v>18</v>
      </c>
      <c r="AB77" s="53">
        <v>17</v>
      </c>
      <c r="AC77" s="53">
        <v>16</v>
      </c>
      <c r="AD77" s="53">
        <v>15</v>
      </c>
      <c r="AE77" s="53">
        <v>13</v>
      </c>
      <c r="AF77" s="53">
        <v>12</v>
      </c>
      <c r="AG77" s="53">
        <v>11</v>
      </c>
      <c r="AH77" s="53">
        <v>10</v>
      </c>
      <c r="AI77" s="53">
        <v>9</v>
      </c>
      <c r="AJ77" s="53">
        <v>7</v>
      </c>
      <c r="AK77" s="54">
        <v>4</v>
      </c>
      <c r="AL77" s="68"/>
      <c r="AM77" s="71"/>
    </row>
    <row r="78" spans="5:39" ht="12.75">
      <c r="E78" s="415"/>
      <c r="F78" s="416"/>
      <c r="G78" s="416"/>
      <c r="H78" s="417"/>
      <c r="K78" s="408"/>
      <c r="L78" s="55"/>
      <c r="M78" s="50"/>
      <c r="N78" s="50"/>
      <c r="O78" s="50"/>
      <c r="P78" s="50"/>
      <c r="Q78" s="50"/>
      <c r="R78" s="50"/>
      <c r="S78" s="50"/>
      <c r="T78" s="50"/>
      <c r="U78" s="50"/>
      <c r="V78" s="50">
        <f>$U77-V77</f>
        <v>1</v>
      </c>
      <c r="W78" s="50">
        <f aca="true" t="shared" si="5" ref="W78:AK78">$U77-W77</f>
        <v>2</v>
      </c>
      <c r="X78" s="50">
        <f t="shared" si="5"/>
        <v>3</v>
      </c>
      <c r="Y78" s="50">
        <f t="shared" si="5"/>
        <v>4</v>
      </c>
      <c r="Z78" s="50">
        <f t="shared" si="5"/>
        <v>6</v>
      </c>
      <c r="AA78" s="50">
        <f t="shared" si="5"/>
        <v>7</v>
      </c>
      <c r="AB78" s="50">
        <f t="shared" si="5"/>
        <v>8</v>
      </c>
      <c r="AC78" s="50">
        <f t="shared" si="5"/>
        <v>9</v>
      </c>
      <c r="AD78" s="50">
        <f t="shared" si="5"/>
        <v>10</v>
      </c>
      <c r="AE78" s="50">
        <f t="shared" si="5"/>
        <v>12</v>
      </c>
      <c r="AF78" s="50">
        <f t="shared" si="5"/>
        <v>13</v>
      </c>
      <c r="AG78" s="50">
        <f t="shared" si="5"/>
        <v>14</v>
      </c>
      <c r="AH78" s="50">
        <f t="shared" si="5"/>
        <v>15</v>
      </c>
      <c r="AI78" s="50">
        <f t="shared" si="5"/>
        <v>16</v>
      </c>
      <c r="AJ78" s="50">
        <f t="shared" si="5"/>
        <v>18</v>
      </c>
      <c r="AK78" s="50">
        <f t="shared" si="5"/>
        <v>21</v>
      </c>
      <c r="AL78" s="405">
        <f>AK78+AK77</f>
        <v>25</v>
      </c>
      <c r="AM78" s="406"/>
    </row>
    <row r="79" spans="11:39" ht="12.75" customHeight="1">
      <c r="K79" s="407">
        <v>100</v>
      </c>
      <c r="L79" s="52"/>
      <c r="M79" s="53"/>
      <c r="N79" s="53"/>
      <c r="O79" s="53"/>
      <c r="P79" s="53"/>
      <c r="Q79" s="53"/>
      <c r="R79" s="53"/>
      <c r="S79" s="53"/>
      <c r="T79" s="53"/>
      <c r="U79" s="53"/>
      <c r="V79" s="53"/>
      <c r="W79" s="53">
        <v>20</v>
      </c>
      <c r="X79" s="53">
        <v>19</v>
      </c>
      <c r="Y79" s="53">
        <v>18</v>
      </c>
      <c r="Z79" s="53">
        <v>17</v>
      </c>
      <c r="AA79" s="53">
        <v>16</v>
      </c>
      <c r="AB79" s="53">
        <v>15</v>
      </c>
      <c r="AC79" s="53">
        <v>14</v>
      </c>
      <c r="AD79" s="53">
        <v>13</v>
      </c>
      <c r="AE79" s="53">
        <v>12</v>
      </c>
      <c r="AF79" s="53">
        <v>11</v>
      </c>
      <c r="AG79" s="53">
        <v>10</v>
      </c>
      <c r="AH79" s="53">
        <v>9</v>
      </c>
      <c r="AI79" s="53">
        <v>8</v>
      </c>
      <c r="AJ79" s="53">
        <v>6</v>
      </c>
      <c r="AK79" s="54">
        <v>3</v>
      </c>
      <c r="AL79" s="68"/>
      <c r="AM79" s="71"/>
    </row>
    <row r="80" spans="11:39" ht="12.75" customHeight="1">
      <c r="K80" s="408"/>
      <c r="L80" s="55"/>
      <c r="M80" s="50"/>
      <c r="N80" s="50"/>
      <c r="O80" s="50"/>
      <c r="P80" s="50"/>
      <c r="Q80" s="50"/>
      <c r="R80" s="50"/>
      <c r="S80" s="50"/>
      <c r="T80" s="50"/>
      <c r="U80" s="50"/>
      <c r="V80" s="50"/>
      <c r="W80" s="50"/>
      <c r="X80" s="50">
        <f>$W79-X79</f>
        <v>1</v>
      </c>
      <c r="Y80" s="50">
        <f aca="true" t="shared" si="6" ref="Y80:AK80">$W79-Y79</f>
        <v>2</v>
      </c>
      <c r="Z80" s="50">
        <f t="shared" si="6"/>
        <v>3</v>
      </c>
      <c r="AA80" s="50">
        <f t="shared" si="6"/>
        <v>4</v>
      </c>
      <c r="AB80" s="50">
        <f t="shared" si="6"/>
        <v>5</v>
      </c>
      <c r="AC80" s="50">
        <f t="shared" si="6"/>
        <v>6</v>
      </c>
      <c r="AD80" s="50">
        <f t="shared" si="6"/>
        <v>7</v>
      </c>
      <c r="AE80" s="50">
        <f t="shared" si="6"/>
        <v>8</v>
      </c>
      <c r="AF80" s="50">
        <f t="shared" si="6"/>
        <v>9</v>
      </c>
      <c r="AG80" s="50">
        <f t="shared" si="6"/>
        <v>10</v>
      </c>
      <c r="AH80" s="50">
        <f t="shared" si="6"/>
        <v>11</v>
      </c>
      <c r="AI80" s="50">
        <f t="shared" si="6"/>
        <v>12</v>
      </c>
      <c r="AJ80" s="50">
        <f t="shared" si="6"/>
        <v>14</v>
      </c>
      <c r="AK80" s="50">
        <f t="shared" si="6"/>
        <v>17</v>
      </c>
      <c r="AL80" s="405">
        <f>AK80+AK79</f>
        <v>20</v>
      </c>
      <c r="AM80" s="406"/>
    </row>
    <row r="81" spans="11:39" ht="12.75">
      <c r="K81" s="407">
        <v>110</v>
      </c>
      <c r="L81" s="52"/>
      <c r="M81" s="53"/>
      <c r="N81" s="53"/>
      <c r="O81" s="53"/>
      <c r="P81" s="53"/>
      <c r="Q81" s="53"/>
      <c r="R81" s="53"/>
      <c r="S81" s="53"/>
      <c r="T81" s="53"/>
      <c r="U81" s="53"/>
      <c r="V81" s="53"/>
      <c r="W81" s="53"/>
      <c r="X81" s="53"/>
      <c r="Y81" s="53">
        <v>16</v>
      </c>
      <c r="Z81" s="53">
        <v>15</v>
      </c>
      <c r="AA81" s="53">
        <v>14</v>
      </c>
      <c r="AB81" s="53">
        <v>14</v>
      </c>
      <c r="AC81" s="53">
        <v>13</v>
      </c>
      <c r="AD81" s="53">
        <v>12</v>
      </c>
      <c r="AE81" s="53">
        <v>11</v>
      </c>
      <c r="AF81" s="53">
        <v>10</v>
      </c>
      <c r="AG81" s="53">
        <v>9</v>
      </c>
      <c r="AH81" s="53">
        <v>8</v>
      </c>
      <c r="AI81" s="53">
        <v>7</v>
      </c>
      <c r="AJ81" s="53">
        <v>6</v>
      </c>
      <c r="AK81" s="54">
        <v>3</v>
      </c>
      <c r="AL81" s="68"/>
      <c r="AM81" s="71"/>
    </row>
    <row r="82" spans="11:39" ht="12.75">
      <c r="K82" s="408"/>
      <c r="L82" s="55"/>
      <c r="M82" s="50"/>
      <c r="N82" s="50"/>
      <c r="O82" s="50"/>
      <c r="P82" s="50"/>
      <c r="Q82" s="50"/>
      <c r="R82" s="50"/>
      <c r="S82" s="50"/>
      <c r="T82" s="50"/>
      <c r="U82" s="50"/>
      <c r="V82" s="50"/>
      <c r="W82" s="50"/>
      <c r="X82" s="50"/>
      <c r="Y82" s="50"/>
      <c r="Z82" s="50">
        <f>$Y81-Z81</f>
        <v>1</v>
      </c>
      <c r="AA82" s="50">
        <f aca="true" t="shared" si="7" ref="AA82:AK82">$Y81-AA81</f>
        <v>2</v>
      </c>
      <c r="AB82" s="50">
        <f t="shared" si="7"/>
        <v>2</v>
      </c>
      <c r="AC82" s="50">
        <f t="shared" si="7"/>
        <v>3</v>
      </c>
      <c r="AD82" s="50">
        <f t="shared" si="7"/>
        <v>4</v>
      </c>
      <c r="AE82" s="50">
        <f t="shared" si="7"/>
        <v>5</v>
      </c>
      <c r="AF82" s="50">
        <f t="shared" si="7"/>
        <v>6</v>
      </c>
      <c r="AG82" s="50">
        <f t="shared" si="7"/>
        <v>7</v>
      </c>
      <c r="AH82" s="50">
        <f t="shared" si="7"/>
        <v>8</v>
      </c>
      <c r="AI82" s="50">
        <f t="shared" si="7"/>
        <v>9</v>
      </c>
      <c r="AJ82" s="50">
        <f t="shared" si="7"/>
        <v>10</v>
      </c>
      <c r="AK82" s="50">
        <f t="shared" si="7"/>
        <v>13</v>
      </c>
      <c r="AL82" s="405">
        <f>AK82+AK81</f>
        <v>16</v>
      </c>
      <c r="AM82" s="406"/>
    </row>
    <row r="83" spans="11:39" ht="12.75">
      <c r="K83" s="407">
        <v>120</v>
      </c>
      <c r="L83" s="52"/>
      <c r="M83" s="53"/>
      <c r="N83" s="53"/>
      <c r="O83" s="53"/>
      <c r="P83" s="53"/>
      <c r="Q83" s="53"/>
      <c r="R83" s="53"/>
      <c r="S83" s="53"/>
      <c r="T83" s="53"/>
      <c r="U83" s="53"/>
      <c r="V83" s="53"/>
      <c r="W83" s="53"/>
      <c r="X83" s="53"/>
      <c r="Y83" s="53"/>
      <c r="Z83" s="53"/>
      <c r="AA83" s="53">
        <v>13</v>
      </c>
      <c r="AB83" s="53">
        <v>12</v>
      </c>
      <c r="AC83" s="53">
        <v>12</v>
      </c>
      <c r="AD83" s="53">
        <v>11</v>
      </c>
      <c r="AE83" s="53">
        <v>10</v>
      </c>
      <c r="AF83" s="53">
        <v>9</v>
      </c>
      <c r="AG83" s="53">
        <v>8</v>
      </c>
      <c r="AH83" s="53">
        <v>7</v>
      </c>
      <c r="AI83" s="53">
        <v>6</v>
      </c>
      <c r="AJ83" s="53">
        <v>5</v>
      </c>
      <c r="AK83" s="54">
        <v>3</v>
      </c>
      <c r="AL83" s="68"/>
      <c r="AM83" s="71"/>
    </row>
    <row r="84" spans="11:39" ht="12.75">
      <c r="K84" s="408"/>
      <c r="L84" s="55"/>
      <c r="M84" s="50"/>
      <c r="N84" s="50"/>
      <c r="O84" s="50"/>
      <c r="P84" s="50"/>
      <c r="Q84" s="50"/>
      <c r="R84" s="50"/>
      <c r="S84" s="50"/>
      <c r="T84" s="50"/>
      <c r="U84" s="50"/>
      <c r="V84" s="50"/>
      <c r="W84" s="50"/>
      <c r="X84" s="50"/>
      <c r="Y84" s="50"/>
      <c r="Z84" s="50"/>
      <c r="AA84" s="50"/>
      <c r="AB84" s="50">
        <f>$AA83-AB83</f>
        <v>1</v>
      </c>
      <c r="AC84" s="50">
        <f aca="true" t="shared" si="8" ref="AC84:AK84">$AA83-AC83</f>
        <v>1</v>
      </c>
      <c r="AD84" s="50">
        <f t="shared" si="8"/>
        <v>2</v>
      </c>
      <c r="AE84" s="50">
        <f t="shared" si="8"/>
        <v>3</v>
      </c>
      <c r="AF84" s="50">
        <f t="shared" si="8"/>
        <v>4</v>
      </c>
      <c r="AG84" s="50">
        <f t="shared" si="8"/>
        <v>5</v>
      </c>
      <c r="AH84" s="50">
        <f t="shared" si="8"/>
        <v>6</v>
      </c>
      <c r="AI84" s="50">
        <f t="shared" si="8"/>
        <v>7</v>
      </c>
      <c r="AJ84" s="50">
        <f t="shared" si="8"/>
        <v>8</v>
      </c>
      <c r="AK84" s="50">
        <f t="shared" si="8"/>
        <v>10</v>
      </c>
      <c r="AL84" s="405">
        <f>AK84+AK83</f>
        <v>13</v>
      </c>
      <c r="AM84" s="406"/>
    </row>
    <row r="85" spans="11:39" ht="12.75" customHeight="1">
      <c r="K85" s="407">
        <v>130</v>
      </c>
      <c r="L85" s="52"/>
      <c r="M85" s="53"/>
      <c r="N85" s="53"/>
      <c r="O85" s="53"/>
      <c r="P85" s="53"/>
      <c r="Q85" s="53"/>
      <c r="R85" s="53"/>
      <c r="S85" s="53"/>
      <c r="T85" s="53"/>
      <c r="U85" s="53"/>
      <c r="V85" s="53"/>
      <c r="W85" s="53"/>
      <c r="X85" s="53"/>
      <c r="Y85" s="53"/>
      <c r="Z85" s="53"/>
      <c r="AA85" s="53"/>
      <c r="AB85" s="53"/>
      <c r="AC85" s="53"/>
      <c r="AD85" s="53">
        <v>10</v>
      </c>
      <c r="AE85" s="53">
        <v>9</v>
      </c>
      <c r="AF85" s="53">
        <v>8</v>
      </c>
      <c r="AG85" s="53">
        <v>8</v>
      </c>
      <c r="AH85" s="53">
        <v>7</v>
      </c>
      <c r="AI85" s="53">
        <v>6</v>
      </c>
      <c r="AJ85" s="53">
        <v>5</v>
      </c>
      <c r="AK85" s="54">
        <v>3</v>
      </c>
      <c r="AL85" s="68"/>
      <c r="AM85" s="71"/>
    </row>
    <row r="86" spans="11:39" ht="12.75" customHeight="1" thickBot="1">
      <c r="K86" s="408"/>
      <c r="L86" s="56"/>
      <c r="M86" s="57"/>
      <c r="N86" s="57"/>
      <c r="O86" s="57"/>
      <c r="P86" s="57"/>
      <c r="Q86" s="57"/>
      <c r="R86" s="57"/>
      <c r="S86" s="57"/>
      <c r="T86" s="57"/>
      <c r="U86" s="57"/>
      <c r="V86" s="57"/>
      <c r="W86" s="57"/>
      <c r="X86" s="57"/>
      <c r="Y86" s="57"/>
      <c r="Z86" s="57"/>
      <c r="AA86" s="57"/>
      <c r="AB86" s="57"/>
      <c r="AC86" s="57"/>
      <c r="AD86" s="57"/>
      <c r="AE86" s="57">
        <f>$AD85-AE85</f>
        <v>1</v>
      </c>
      <c r="AF86" s="57">
        <f aca="true" t="shared" si="9" ref="AF86:AK86">$AD85-AF85</f>
        <v>2</v>
      </c>
      <c r="AG86" s="57">
        <f t="shared" si="9"/>
        <v>2</v>
      </c>
      <c r="AH86" s="57">
        <f t="shared" si="9"/>
        <v>3</v>
      </c>
      <c r="AI86" s="57">
        <f t="shared" si="9"/>
        <v>4</v>
      </c>
      <c r="AJ86" s="57">
        <f t="shared" si="9"/>
        <v>5</v>
      </c>
      <c r="AK86" s="57">
        <f t="shared" si="9"/>
        <v>7</v>
      </c>
      <c r="AL86" s="405">
        <f>AK86+AK85</f>
        <v>10</v>
      </c>
      <c r="AM86" s="406"/>
    </row>
    <row r="87" spans="11:39" ht="12.75" customHeight="1">
      <c r="K87" s="43"/>
      <c r="L87" s="426" t="s">
        <v>96</v>
      </c>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row>
    <row r="88" spans="11:12" ht="12.75" customHeight="1">
      <c r="K88" s="44"/>
      <c r="L88" s="20"/>
    </row>
    <row r="89" spans="31:37" ht="12.75" customHeight="1">
      <c r="AE89" s="424" t="s">
        <v>75</v>
      </c>
      <c r="AF89" s="424"/>
      <c r="AG89" s="424"/>
      <c r="AH89" s="424"/>
      <c r="AI89" s="424"/>
      <c r="AJ89" s="424"/>
      <c r="AK89" s="424"/>
    </row>
    <row r="90" spans="31:37" ht="12.75">
      <c r="AE90" s="424"/>
      <c r="AF90" s="424"/>
      <c r="AG90" s="424"/>
      <c r="AH90" s="424"/>
      <c r="AI90" s="424"/>
      <c r="AJ90" s="424"/>
      <c r="AK90" s="424"/>
    </row>
    <row r="91" spans="30:37" ht="12.75">
      <c r="AD91" s="65" t="s">
        <v>72</v>
      </c>
      <c r="AE91" s="424"/>
      <c r="AF91" s="424"/>
      <c r="AG91" s="424"/>
      <c r="AH91" s="424"/>
      <c r="AI91" s="424"/>
      <c r="AJ91" s="424"/>
      <c r="AK91" s="424"/>
    </row>
    <row r="92" ht="12.75">
      <c r="AD92" s="64">
        <v>25</v>
      </c>
    </row>
    <row r="93" ht="12.75">
      <c r="AD93" s="50">
        <v>30</v>
      </c>
    </row>
    <row r="94" spans="30:37" ht="12.75">
      <c r="AD94" s="65" t="s">
        <v>73</v>
      </c>
      <c r="AE94" s="425" t="s">
        <v>74</v>
      </c>
      <c r="AF94" s="425"/>
      <c r="AG94" s="425"/>
      <c r="AH94" s="425"/>
      <c r="AI94" s="425"/>
      <c r="AJ94" s="425"/>
      <c r="AK94" s="425"/>
    </row>
    <row r="95" spans="31:37" ht="12.75">
      <c r="AE95" s="425"/>
      <c r="AF95" s="425"/>
      <c r="AG95" s="425"/>
      <c r="AH95" s="425"/>
      <c r="AI95" s="425"/>
      <c r="AJ95" s="425"/>
      <c r="AK95" s="425"/>
    </row>
    <row r="96" spans="31:37" ht="12.75">
      <c r="AE96" s="425"/>
      <c r="AF96" s="425"/>
      <c r="AG96" s="425"/>
      <c r="AH96" s="425"/>
      <c r="AI96" s="425"/>
      <c r="AJ96" s="425"/>
      <c r="AK96" s="425"/>
    </row>
    <row r="98" ht="12.75">
      <c r="AE98" t="s">
        <v>174</v>
      </c>
    </row>
    <row r="99" spans="30:36" ht="12.75">
      <c r="AD99" s="67" t="s">
        <v>78</v>
      </c>
      <c r="AE99" s="23" t="s">
        <v>76</v>
      </c>
      <c r="AF99" s="23"/>
      <c r="AG99" s="23"/>
      <c r="AH99" s="23"/>
      <c r="AI99" s="23"/>
      <c r="AJ99" s="23"/>
    </row>
    <row r="100" spans="30:31" ht="12.75">
      <c r="AD100" s="66" t="s">
        <v>79</v>
      </c>
      <c r="AE100" t="s">
        <v>77</v>
      </c>
    </row>
  </sheetData>
  <sheetProtection sheet="1"/>
  <mergeCells count="479">
    <mergeCell ref="I74:I77"/>
    <mergeCell ref="C3:D3"/>
    <mergeCell ref="I4:T4"/>
    <mergeCell ref="AM7:AM58"/>
    <mergeCell ref="H7:H8"/>
    <mergeCell ref="H9:H10"/>
    <mergeCell ref="H11:H12"/>
    <mergeCell ref="H13:H14"/>
    <mergeCell ref="H15:H16"/>
    <mergeCell ref="H17:H18"/>
    <mergeCell ref="H19:H20"/>
    <mergeCell ref="H21:H22"/>
    <mergeCell ref="H23:H24"/>
    <mergeCell ref="H25:H26"/>
    <mergeCell ref="H27:H28"/>
    <mergeCell ref="O41:O42"/>
    <mergeCell ref="I19:I20"/>
    <mergeCell ref="I21:I22"/>
    <mergeCell ref="I23:I24"/>
    <mergeCell ref="I25:I26"/>
    <mergeCell ref="P41:P42"/>
    <mergeCell ref="Q41:Q42"/>
    <mergeCell ref="R41:R42"/>
    <mergeCell ref="H29:H30"/>
    <mergeCell ref="H31:H32"/>
    <mergeCell ref="H33:H34"/>
    <mergeCell ref="H35:H36"/>
    <mergeCell ref="H37:H38"/>
    <mergeCell ref="H39:H40"/>
    <mergeCell ref="P39:P40"/>
    <mergeCell ref="H55:H56"/>
    <mergeCell ref="J51:J52"/>
    <mergeCell ref="J53:J54"/>
    <mergeCell ref="H41:H42"/>
    <mergeCell ref="H43:H44"/>
    <mergeCell ref="H45:H46"/>
    <mergeCell ref="H47:H48"/>
    <mergeCell ref="H49:H50"/>
    <mergeCell ref="J55:J56"/>
    <mergeCell ref="I55:I56"/>
    <mergeCell ref="Q45:Q46"/>
    <mergeCell ref="N49:N50"/>
    <mergeCell ref="O49:O50"/>
    <mergeCell ref="M49:M50"/>
    <mergeCell ref="H51:H52"/>
    <mergeCell ref="H53:H54"/>
    <mergeCell ref="P45:P46"/>
    <mergeCell ref="K53:K54"/>
    <mergeCell ref="L51:L52"/>
    <mergeCell ref="L45:L46"/>
    <mergeCell ref="O11:O12"/>
    <mergeCell ref="I7:I8"/>
    <mergeCell ref="J7:J8"/>
    <mergeCell ref="K7:K8"/>
    <mergeCell ref="L7:L8"/>
    <mergeCell ref="M7:M8"/>
    <mergeCell ref="I9:I10"/>
    <mergeCell ref="J9:J10"/>
    <mergeCell ref="K9:K10"/>
    <mergeCell ref="L9:L10"/>
    <mergeCell ref="O13:O14"/>
    <mergeCell ref="N7:N8"/>
    <mergeCell ref="O7:O8"/>
    <mergeCell ref="P7:P8"/>
    <mergeCell ref="I11:I12"/>
    <mergeCell ref="J11:J12"/>
    <mergeCell ref="K11:K12"/>
    <mergeCell ref="L11:L12"/>
    <mergeCell ref="M11:M12"/>
    <mergeCell ref="N11:N12"/>
    <mergeCell ref="I15:I16"/>
    <mergeCell ref="J15:J16"/>
    <mergeCell ref="K15:K16"/>
    <mergeCell ref="L15:L16"/>
    <mergeCell ref="M15:M16"/>
    <mergeCell ref="N15:N16"/>
    <mergeCell ref="I13:I14"/>
    <mergeCell ref="J13:J14"/>
    <mergeCell ref="K13:K14"/>
    <mergeCell ref="L13:L14"/>
    <mergeCell ref="M13:M14"/>
    <mergeCell ref="N13:N14"/>
    <mergeCell ref="N17:N18"/>
    <mergeCell ref="O17:O18"/>
    <mergeCell ref="P17:P18"/>
    <mergeCell ref="M9:M10"/>
    <mergeCell ref="N9:N10"/>
    <mergeCell ref="O9:O10"/>
    <mergeCell ref="P9:P10"/>
    <mergeCell ref="P11:P12"/>
    <mergeCell ref="O15:O16"/>
    <mergeCell ref="P15:P16"/>
    <mergeCell ref="Q9:Q10"/>
    <mergeCell ref="R9:R10"/>
    <mergeCell ref="S9:S10"/>
    <mergeCell ref="T9:T10"/>
    <mergeCell ref="P13:P14"/>
    <mergeCell ref="I17:I18"/>
    <mergeCell ref="J17:J18"/>
    <mergeCell ref="K17:K18"/>
    <mergeCell ref="L17:L18"/>
    <mergeCell ref="M17:M18"/>
    <mergeCell ref="AA7:AA8"/>
    <mergeCell ref="AB7:AB8"/>
    <mergeCell ref="AC7:AC8"/>
    <mergeCell ref="AD7:AD8"/>
    <mergeCell ref="Q7:Q8"/>
    <mergeCell ref="R7:R8"/>
    <mergeCell ref="S7:S8"/>
    <mergeCell ref="T7:T8"/>
    <mergeCell ref="Y7:Y8"/>
    <mergeCell ref="Z7:Z8"/>
    <mergeCell ref="X15:X16"/>
    <mergeCell ref="X17:X18"/>
    <mergeCell ref="X19:X20"/>
    <mergeCell ref="X21:X22"/>
    <mergeCell ref="X23:X24"/>
    <mergeCell ref="AI7:AI8"/>
    <mergeCell ref="AH9:AH10"/>
    <mergeCell ref="AI9:AI10"/>
    <mergeCell ref="X7:X8"/>
    <mergeCell ref="X9:X10"/>
    <mergeCell ref="U11:U12"/>
    <mergeCell ref="V11:V12"/>
    <mergeCell ref="W11:W12"/>
    <mergeCell ref="U13:U14"/>
    <mergeCell ref="X13:X14"/>
    <mergeCell ref="X11:X12"/>
    <mergeCell ref="AE7:AE8"/>
    <mergeCell ref="AF7:AF8"/>
    <mergeCell ref="AG7:AG8"/>
    <mergeCell ref="AH7:AH8"/>
    <mergeCell ref="U9:U10"/>
    <mergeCell ref="V9:V10"/>
    <mergeCell ref="W9:W10"/>
    <mergeCell ref="U7:U8"/>
    <mergeCell ref="V7:V8"/>
    <mergeCell ref="W7:W8"/>
    <mergeCell ref="W21:W22"/>
    <mergeCell ref="V13:V14"/>
    <mergeCell ref="W13:W14"/>
    <mergeCell ref="U15:U16"/>
    <mergeCell ref="V15:V16"/>
    <mergeCell ref="W15:W16"/>
    <mergeCell ref="U17:U18"/>
    <mergeCell ref="V17:V18"/>
    <mergeCell ref="W17:W18"/>
    <mergeCell ref="V23:V24"/>
    <mergeCell ref="W23:W24"/>
    <mergeCell ref="U25:U26"/>
    <mergeCell ref="V25:V26"/>
    <mergeCell ref="W25:W26"/>
    <mergeCell ref="U19:U20"/>
    <mergeCell ref="V19:V20"/>
    <mergeCell ref="W19:W20"/>
    <mergeCell ref="U21:U22"/>
    <mergeCell ref="V21:V22"/>
    <mergeCell ref="AF11:AF12"/>
    <mergeCell ref="AG11:AG12"/>
    <mergeCell ref="AF13:AF14"/>
    <mergeCell ref="AG13:AG14"/>
    <mergeCell ref="AD15:AD16"/>
    <mergeCell ref="AE15:AE16"/>
    <mergeCell ref="AE11:AE12"/>
    <mergeCell ref="AD17:AD18"/>
    <mergeCell ref="AE17:AE18"/>
    <mergeCell ref="AB19:AB20"/>
    <mergeCell ref="AC19:AC20"/>
    <mergeCell ref="AB21:AB22"/>
    <mergeCell ref="AC21:AC22"/>
    <mergeCell ref="Z23:Z24"/>
    <mergeCell ref="AA23:AA24"/>
    <mergeCell ref="Z25:Z26"/>
    <mergeCell ref="AA25:AA26"/>
    <mergeCell ref="X27:X28"/>
    <mergeCell ref="Y27:Y28"/>
    <mergeCell ref="X25:X26"/>
    <mergeCell ref="Y29:Y30"/>
    <mergeCell ref="T19:T20"/>
    <mergeCell ref="T21:T22"/>
    <mergeCell ref="S23:S24"/>
    <mergeCell ref="S25:S26"/>
    <mergeCell ref="S27:S28"/>
    <mergeCell ref="S29:S30"/>
    <mergeCell ref="T23:T24"/>
    <mergeCell ref="T25:T26"/>
    <mergeCell ref="U23:U24"/>
    <mergeCell ref="U27:U28"/>
    <mergeCell ref="V27:V28"/>
    <mergeCell ref="T29:T30"/>
    <mergeCell ref="U29:U30"/>
    <mergeCell ref="V29:V30"/>
    <mergeCell ref="X29:X30"/>
    <mergeCell ref="Y11:Y12"/>
    <mergeCell ref="Z11:Z12"/>
    <mergeCell ref="AA11:AA12"/>
    <mergeCell ref="AB11:AB12"/>
    <mergeCell ref="AC11:AC12"/>
    <mergeCell ref="AD11:AD12"/>
    <mergeCell ref="AC15:AC16"/>
    <mergeCell ref="Y23:Y24"/>
    <mergeCell ref="W27:W28"/>
    <mergeCell ref="W29:W30"/>
    <mergeCell ref="U31:U32"/>
    <mergeCell ref="V31:V32"/>
    <mergeCell ref="W31:W32"/>
    <mergeCell ref="Y15:Y16"/>
    <mergeCell ref="Z15:Z16"/>
    <mergeCell ref="AA15:AA16"/>
    <mergeCell ref="V33:V34"/>
    <mergeCell ref="W33:W34"/>
    <mergeCell ref="S35:S36"/>
    <mergeCell ref="T35:T36"/>
    <mergeCell ref="U35:U36"/>
    <mergeCell ref="AB15:AB16"/>
    <mergeCell ref="Y19:Y20"/>
    <mergeCell ref="Z19:Z20"/>
    <mergeCell ref="AA19:AA20"/>
    <mergeCell ref="T27:T28"/>
    <mergeCell ref="T37:T38"/>
    <mergeCell ref="U37:U38"/>
    <mergeCell ref="Q39:Q40"/>
    <mergeCell ref="R39:R40"/>
    <mergeCell ref="S39:S40"/>
    <mergeCell ref="U33:U34"/>
    <mergeCell ref="S41:S42"/>
    <mergeCell ref="O43:O44"/>
    <mergeCell ref="P43:P44"/>
    <mergeCell ref="Q43:Q44"/>
    <mergeCell ref="R29:R30"/>
    <mergeCell ref="R31:R32"/>
    <mergeCell ref="S31:S32"/>
    <mergeCell ref="Q37:Q38"/>
    <mergeCell ref="R37:R38"/>
    <mergeCell ref="S37:S38"/>
    <mergeCell ref="T31:T32"/>
    <mergeCell ref="Q33:Q34"/>
    <mergeCell ref="R33:R34"/>
    <mergeCell ref="S33:S34"/>
    <mergeCell ref="Q35:Q36"/>
    <mergeCell ref="R35:R36"/>
    <mergeCell ref="T33:T34"/>
    <mergeCell ref="N43:N44"/>
    <mergeCell ref="M47:M48"/>
    <mergeCell ref="N45:N46"/>
    <mergeCell ref="N47:N48"/>
    <mergeCell ref="O47:O48"/>
    <mergeCell ref="M43:M44"/>
    <mergeCell ref="M45:M46"/>
    <mergeCell ref="O45:O46"/>
    <mergeCell ref="H57:H58"/>
    <mergeCell ref="M51:M52"/>
    <mergeCell ref="N51:N52"/>
    <mergeCell ref="L53:L54"/>
    <mergeCell ref="M53:M54"/>
    <mergeCell ref="K55:K56"/>
    <mergeCell ref="L55:L56"/>
    <mergeCell ref="K57:K58"/>
    <mergeCell ref="I53:I54"/>
    <mergeCell ref="K51:K52"/>
    <mergeCell ref="S17:S18"/>
    <mergeCell ref="Q11:Q12"/>
    <mergeCell ref="R11:R12"/>
    <mergeCell ref="S11:S12"/>
    <mergeCell ref="Q13:Q14"/>
    <mergeCell ref="R13:R14"/>
    <mergeCell ref="S13:S14"/>
    <mergeCell ref="R19:R20"/>
    <mergeCell ref="S19:S20"/>
    <mergeCell ref="Q21:Q22"/>
    <mergeCell ref="R21:R22"/>
    <mergeCell ref="S21:S22"/>
    <mergeCell ref="Q15:Q16"/>
    <mergeCell ref="R15:R16"/>
    <mergeCell ref="S15:S16"/>
    <mergeCell ref="Q17:Q18"/>
    <mergeCell ref="R17:R18"/>
    <mergeCell ref="T11:T12"/>
    <mergeCell ref="T13:T14"/>
    <mergeCell ref="T15:T16"/>
    <mergeCell ref="T17:T18"/>
    <mergeCell ref="R27:R28"/>
    <mergeCell ref="I57:I58"/>
    <mergeCell ref="J57:J58"/>
    <mergeCell ref="R23:R24"/>
    <mergeCell ref="Q25:Q26"/>
    <mergeCell ref="R25:R26"/>
    <mergeCell ref="I27:I28"/>
    <mergeCell ref="J19:J20"/>
    <mergeCell ref="J21:J22"/>
    <mergeCell ref="J23:J24"/>
    <mergeCell ref="J25:J26"/>
    <mergeCell ref="J27:J28"/>
    <mergeCell ref="I29:I30"/>
    <mergeCell ref="I31:I32"/>
    <mergeCell ref="I33:I34"/>
    <mergeCell ref="I35:I36"/>
    <mergeCell ref="I37:I38"/>
    <mergeCell ref="I39:I40"/>
    <mergeCell ref="I41:I42"/>
    <mergeCell ref="I43:I44"/>
    <mergeCell ref="I45:I46"/>
    <mergeCell ref="I47:I48"/>
    <mergeCell ref="I49:I50"/>
    <mergeCell ref="I51:I52"/>
    <mergeCell ref="J49:J50"/>
    <mergeCell ref="K19:K20"/>
    <mergeCell ref="K21:K22"/>
    <mergeCell ref="K23:K24"/>
    <mergeCell ref="K25:K26"/>
    <mergeCell ref="K27:K28"/>
    <mergeCell ref="J29:J30"/>
    <mergeCell ref="J31:J32"/>
    <mergeCell ref="J33:J34"/>
    <mergeCell ref="J35:J36"/>
    <mergeCell ref="K37:K38"/>
    <mergeCell ref="K39:K40"/>
    <mergeCell ref="J41:J42"/>
    <mergeCell ref="J43:J44"/>
    <mergeCell ref="J45:J46"/>
    <mergeCell ref="J47:J48"/>
    <mergeCell ref="J37:J38"/>
    <mergeCell ref="J39:J40"/>
    <mergeCell ref="L29:L30"/>
    <mergeCell ref="L31:L32"/>
    <mergeCell ref="K29:K30"/>
    <mergeCell ref="K31:K32"/>
    <mergeCell ref="K33:K34"/>
    <mergeCell ref="K35:K36"/>
    <mergeCell ref="L41:L42"/>
    <mergeCell ref="L43:L44"/>
    <mergeCell ref="K41:K42"/>
    <mergeCell ref="K43:K44"/>
    <mergeCell ref="K45:K46"/>
    <mergeCell ref="L19:L20"/>
    <mergeCell ref="L21:L22"/>
    <mergeCell ref="L23:L24"/>
    <mergeCell ref="L25:L26"/>
    <mergeCell ref="L27:L28"/>
    <mergeCell ref="M19:M20"/>
    <mergeCell ref="M21:M22"/>
    <mergeCell ref="M23:M24"/>
    <mergeCell ref="M25:M26"/>
    <mergeCell ref="M27:M28"/>
    <mergeCell ref="M29:M30"/>
    <mergeCell ref="M31:M32"/>
    <mergeCell ref="M33:M34"/>
    <mergeCell ref="M35:M36"/>
    <mergeCell ref="M37:M38"/>
    <mergeCell ref="N19:N20"/>
    <mergeCell ref="N21:N22"/>
    <mergeCell ref="N23:N24"/>
    <mergeCell ref="N25:N26"/>
    <mergeCell ref="N27:N28"/>
    <mergeCell ref="N29:N30"/>
    <mergeCell ref="O19:O20"/>
    <mergeCell ref="O21:O22"/>
    <mergeCell ref="O23:O24"/>
    <mergeCell ref="O25:O26"/>
    <mergeCell ref="O27:O28"/>
    <mergeCell ref="O29:O30"/>
    <mergeCell ref="P19:P20"/>
    <mergeCell ref="P21:P22"/>
    <mergeCell ref="P23:P24"/>
    <mergeCell ref="Q23:Q24"/>
    <mergeCell ref="P27:P28"/>
    <mergeCell ref="Q27:Q28"/>
    <mergeCell ref="Q19:Q20"/>
    <mergeCell ref="P29:P30"/>
    <mergeCell ref="Q29:Q30"/>
    <mergeCell ref="P25:P26"/>
    <mergeCell ref="O33:O34"/>
    <mergeCell ref="P33:P34"/>
    <mergeCell ref="N37:N38"/>
    <mergeCell ref="O37:O38"/>
    <mergeCell ref="N31:N32"/>
    <mergeCell ref="N33:N34"/>
    <mergeCell ref="N35:N36"/>
    <mergeCell ref="M41:M42"/>
    <mergeCell ref="Q31:Q32"/>
    <mergeCell ref="P31:P32"/>
    <mergeCell ref="N39:N40"/>
    <mergeCell ref="O39:O40"/>
    <mergeCell ref="M39:M40"/>
    <mergeCell ref="O35:O36"/>
    <mergeCell ref="P35:P36"/>
    <mergeCell ref="N41:N42"/>
    <mergeCell ref="O31:O32"/>
    <mergeCell ref="L47:L48"/>
    <mergeCell ref="L49:L50"/>
    <mergeCell ref="K47:K48"/>
    <mergeCell ref="K49:K50"/>
    <mergeCell ref="E29:E30"/>
    <mergeCell ref="E19:E20"/>
    <mergeCell ref="L33:L34"/>
    <mergeCell ref="L35:L36"/>
    <mergeCell ref="L37:L38"/>
    <mergeCell ref="L39:L40"/>
    <mergeCell ref="AL7:AL8"/>
    <mergeCell ref="AL9:AL10"/>
    <mergeCell ref="AL11:AL12"/>
    <mergeCell ref="AL13:AL14"/>
    <mergeCell ref="AL15:AL16"/>
    <mergeCell ref="AL17:AL18"/>
    <mergeCell ref="AL19:AL20"/>
    <mergeCell ref="AL21:AL22"/>
    <mergeCell ref="AL23:AL24"/>
    <mergeCell ref="AL25:AL26"/>
    <mergeCell ref="AL27:AL28"/>
    <mergeCell ref="AL29:AL30"/>
    <mergeCell ref="AL31:AL32"/>
    <mergeCell ref="AL33:AL34"/>
    <mergeCell ref="AL35:AL36"/>
    <mergeCell ref="AL37:AL38"/>
    <mergeCell ref="AL39:AL40"/>
    <mergeCell ref="AL41:AL42"/>
    <mergeCell ref="AL43:AL44"/>
    <mergeCell ref="AL45:AL46"/>
    <mergeCell ref="AL47:AL48"/>
    <mergeCell ref="AL49:AL50"/>
    <mergeCell ref="AL51:AL52"/>
    <mergeCell ref="AL53:AL54"/>
    <mergeCell ref="AL55:AL56"/>
    <mergeCell ref="AL57:AL58"/>
    <mergeCell ref="AK59:AK60"/>
    <mergeCell ref="AJ59:AJ60"/>
    <mergeCell ref="M59:M60"/>
    <mergeCell ref="N59:N60"/>
    <mergeCell ref="O59:O60"/>
    <mergeCell ref="P59:P60"/>
    <mergeCell ref="Q59:Q60"/>
    <mergeCell ref="R59:R60"/>
    <mergeCell ref="AG59:AG60"/>
    <mergeCell ref="AH59:AH60"/>
    <mergeCell ref="W59:W60"/>
    <mergeCell ref="X59:X60"/>
    <mergeCell ref="Y59:Y60"/>
    <mergeCell ref="Z59:Z60"/>
    <mergeCell ref="AA59:AA60"/>
    <mergeCell ref="AB59:AB60"/>
    <mergeCell ref="K67:K68"/>
    <mergeCell ref="K69:K70"/>
    <mergeCell ref="AC59:AC60"/>
    <mergeCell ref="AD59:AD60"/>
    <mergeCell ref="AE59:AE60"/>
    <mergeCell ref="AF59:AF60"/>
    <mergeCell ref="V59:V60"/>
    <mergeCell ref="U59:U60"/>
    <mergeCell ref="S59:S60"/>
    <mergeCell ref="T59:T60"/>
    <mergeCell ref="AE89:AK91"/>
    <mergeCell ref="AE94:AK96"/>
    <mergeCell ref="K71:K72"/>
    <mergeCell ref="K73:K74"/>
    <mergeCell ref="K75:K76"/>
    <mergeCell ref="K77:K78"/>
    <mergeCell ref="K79:K80"/>
    <mergeCell ref="K81:K82"/>
    <mergeCell ref="L87:AM87"/>
    <mergeCell ref="AL59:AM64"/>
    <mergeCell ref="AL66:AM66"/>
    <mergeCell ref="AL68:AM68"/>
    <mergeCell ref="AL70:AM70"/>
    <mergeCell ref="AL72:AM72"/>
    <mergeCell ref="K83:K84"/>
    <mergeCell ref="AI59:AI60"/>
    <mergeCell ref="L59:L60"/>
    <mergeCell ref="S62:AD62"/>
    <mergeCell ref="K65:K66"/>
    <mergeCell ref="F71:G72"/>
    <mergeCell ref="AL86:AM86"/>
    <mergeCell ref="AL74:AM74"/>
    <mergeCell ref="AL76:AM76"/>
    <mergeCell ref="AL78:AM78"/>
    <mergeCell ref="AL80:AM80"/>
    <mergeCell ref="AL82:AM82"/>
    <mergeCell ref="AL84:AM84"/>
    <mergeCell ref="K85:K86"/>
    <mergeCell ref="E73:H7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F103"/>
  <sheetViews>
    <sheetView showGridLines="0" zoomScale="85" zoomScaleNormal="85" zoomScalePageLayoutView="0" workbookViewId="0" topLeftCell="A1">
      <selection activeCell="A1" sqref="A1"/>
    </sheetView>
  </sheetViews>
  <sheetFormatPr defaultColWidth="9.140625" defaultRowHeight="12.75"/>
  <cols>
    <col min="1" max="7" width="4.421875" style="0" customWidth="1"/>
    <col min="8" max="8" width="2.8515625" style="1" bestFit="1" customWidth="1"/>
    <col min="9" max="38" width="5.28125" style="0" customWidth="1"/>
    <col min="39" max="39" width="5.28125" style="70" customWidth="1"/>
  </cols>
  <sheetData>
    <row r="1" spans="1:40" ht="15.75">
      <c r="A1" s="147" t="s">
        <v>113</v>
      </c>
      <c r="B1" s="148"/>
      <c r="C1" s="148"/>
      <c r="D1" s="148"/>
      <c r="E1" s="148"/>
      <c r="F1" s="148"/>
      <c r="G1" s="148"/>
      <c r="H1" s="149"/>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60"/>
      <c r="AN1" s="148"/>
    </row>
    <row r="2" spans="1:40" ht="12.75">
      <c r="A2" s="148"/>
      <c r="B2" s="148"/>
      <c r="C2" s="148"/>
      <c r="D2" s="148"/>
      <c r="E2" s="148"/>
      <c r="F2" s="148"/>
      <c r="G2" s="148"/>
      <c r="H2" s="149"/>
      <c r="I2" s="568" t="s">
        <v>93</v>
      </c>
      <c r="J2" s="568"/>
      <c r="K2" s="568"/>
      <c r="L2" s="568"/>
      <c r="M2" s="568"/>
      <c r="N2" s="568"/>
      <c r="O2" s="568"/>
      <c r="P2" s="568"/>
      <c r="Q2" s="568"/>
      <c r="R2" s="568"/>
      <c r="S2" s="568"/>
      <c r="T2" s="148"/>
      <c r="U2" s="148"/>
      <c r="V2" s="148"/>
      <c r="W2" s="148"/>
      <c r="X2" s="148"/>
      <c r="Y2" s="148"/>
      <c r="Z2" s="148"/>
      <c r="AA2" s="148"/>
      <c r="AB2" s="148"/>
      <c r="AC2" s="148"/>
      <c r="AD2" s="148"/>
      <c r="AE2" s="148"/>
      <c r="AF2" s="148"/>
      <c r="AG2" s="148"/>
      <c r="AH2" s="148"/>
      <c r="AI2" s="148"/>
      <c r="AJ2" s="148"/>
      <c r="AK2" s="148"/>
      <c r="AL2" s="148"/>
      <c r="AM2" s="160"/>
      <c r="AN2" s="148"/>
    </row>
    <row r="3" spans="1:40" ht="12.75">
      <c r="A3" s="148"/>
      <c r="B3" s="586" t="s">
        <v>114</v>
      </c>
      <c r="C3" s="586"/>
      <c r="D3" s="586"/>
      <c r="E3" s="586"/>
      <c r="F3" s="148"/>
      <c r="G3" s="148"/>
      <c r="H3" s="149"/>
      <c r="I3" s="569"/>
      <c r="J3" s="569"/>
      <c r="K3" s="569"/>
      <c r="L3" s="569"/>
      <c r="M3" s="569"/>
      <c r="N3" s="569"/>
      <c r="O3" s="569"/>
      <c r="P3" s="569"/>
      <c r="Q3" s="569"/>
      <c r="R3" s="569"/>
      <c r="S3" s="569"/>
      <c r="T3" s="148"/>
      <c r="U3" s="148"/>
      <c r="V3" s="148"/>
      <c r="W3" s="148"/>
      <c r="X3" s="148"/>
      <c r="Y3" s="148"/>
      <c r="Z3" s="148"/>
      <c r="AA3" s="148"/>
      <c r="AB3" s="148"/>
      <c r="AC3" s="148"/>
      <c r="AD3" s="148"/>
      <c r="AE3" s="148"/>
      <c r="AF3" s="148"/>
      <c r="AG3" s="148"/>
      <c r="AH3" s="148"/>
      <c r="AI3" s="148"/>
      <c r="AJ3" s="148"/>
      <c r="AK3" s="148"/>
      <c r="AL3" s="148"/>
      <c r="AM3" s="160"/>
      <c r="AN3" s="148"/>
    </row>
    <row r="4" spans="1:40" ht="16.5" thickBot="1">
      <c r="A4" s="148"/>
      <c r="B4" s="186"/>
      <c r="C4" s="186"/>
      <c r="D4" s="186"/>
      <c r="E4" s="186"/>
      <c r="F4" s="148"/>
      <c r="G4" s="150" t="s">
        <v>42</v>
      </c>
      <c r="H4" s="149"/>
      <c r="I4" s="161" t="s">
        <v>41</v>
      </c>
      <c r="J4" s="161" t="s">
        <v>41</v>
      </c>
      <c r="K4" s="161" t="s">
        <v>41</v>
      </c>
      <c r="L4" s="161" t="s">
        <v>41</v>
      </c>
      <c r="M4" s="161" t="s">
        <v>41</v>
      </c>
      <c r="N4" s="161" t="s">
        <v>41</v>
      </c>
      <c r="O4" s="161" t="s">
        <v>41</v>
      </c>
      <c r="P4" s="161" t="s">
        <v>41</v>
      </c>
      <c r="Q4" s="161" t="s">
        <v>41</v>
      </c>
      <c r="R4" s="161" t="s">
        <v>41</v>
      </c>
      <c r="S4" s="161" t="s">
        <v>41</v>
      </c>
      <c r="T4" s="148"/>
      <c r="U4" s="148"/>
      <c r="V4" s="148"/>
      <c r="W4" s="148"/>
      <c r="X4" s="148"/>
      <c r="Y4" s="148"/>
      <c r="Z4" s="148"/>
      <c r="AA4" s="148"/>
      <c r="AB4" s="148"/>
      <c r="AC4" s="148"/>
      <c r="AD4" s="148"/>
      <c r="AE4" s="148"/>
      <c r="AF4" s="148"/>
      <c r="AG4" s="148"/>
      <c r="AH4" s="148"/>
      <c r="AI4" s="148"/>
      <c r="AJ4" s="148"/>
      <c r="AK4" s="148"/>
      <c r="AL4" s="148"/>
      <c r="AM4" s="160"/>
      <c r="AN4" s="168">
        <v>0.0006944444444444445</v>
      </c>
    </row>
    <row r="5" spans="1:40" ht="12.75">
      <c r="A5" s="148"/>
      <c r="B5" s="148"/>
      <c r="C5" s="148"/>
      <c r="D5" s="151" t="s">
        <v>105</v>
      </c>
      <c r="E5" s="148"/>
      <c r="F5" s="148"/>
      <c r="G5" s="148"/>
      <c r="H5" s="152" t="s">
        <v>40</v>
      </c>
      <c r="I5" s="94">
        <v>0.76</v>
      </c>
      <c r="J5" s="95">
        <v>0.8</v>
      </c>
      <c r="K5" s="95">
        <v>0.85</v>
      </c>
      <c r="L5" s="95">
        <v>0.9</v>
      </c>
      <c r="M5" s="95">
        <v>1</v>
      </c>
      <c r="N5" s="95">
        <v>1.1</v>
      </c>
      <c r="O5" s="95">
        <v>1.19</v>
      </c>
      <c r="P5" s="95">
        <v>1.29</v>
      </c>
      <c r="Q5" s="96">
        <v>1.39</v>
      </c>
      <c r="R5" s="97">
        <v>1.48</v>
      </c>
      <c r="S5" s="98">
        <v>1.58</v>
      </c>
      <c r="T5" s="148"/>
      <c r="U5" s="148"/>
      <c r="V5" s="148"/>
      <c r="W5" s="148"/>
      <c r="X5" s="148"/>
      <c r="Y5" s="148"/>
      <c r="Z5" s="148"/>
      <c r="AA5" s="148"/>
      <c r="AB5" s="148"/>
      <c r="AC5" s="148"/>
      <c r="AD5" s="148"/>
      <c r="AE5" s="148"/>
      <c r="AF5" s="148"/>
      <c r="AG5" s="148"/>
      <c r="AH5" s="148"/>
      <c r="AI5" s="148"/>
      <c r="AJ5" s="148"/>
      <c r="AK5" s="187" t="s">
        <v>55</v>
      </c>
      <c r="AL5" s="148"/>
      <c r="AM5" s="160"/>
      <c r="AN5" s="148"/>
    </row>
    <row r="6" spans="1:40" ht="13.5" thickBot="1">
      <c r="A6" s="148"/>
      <c r="B6" s="148"/>
      <c r="C6" s="148"/>
      <c r="D6" s="151" t="s">
        <v>106</v>
      </c>
      <c r="E6" s="148"/>
      <c r="F6" s="148"/>
      <c r="G6" s="148"/>
      <c r="H6" s="153" t="s">
        <v>40</v>
      </c>
      <c r="I6" s="91">
        <v>45</v>
      </c>
      <c r="J6" s="38">
        <v>50</v>
      </c>
      <c r="K6" s="38">
        <v>55</v>
      </c>
      <c r="L6" s="38">
        <v>60</v>
      </c>
      <c r="M6" s="38">
        <v>70</v>
      </c>
      <c r="N6" s="38">
        <v>80</v>
      </c>
      <c r="O6" s="38">
        <v>90</v>
      </c>
      <c r="P6" s="38">
        <v>100</v>
      </c>
      <c r="Q6" s="38">
        <v>110</v>
      </c>
      <c r="R6" s="92">
        <v>120</v>
      </c>
      <c r="S6" s="93">
        <v>130</v>
      </c>
      <c r="T6" s="162"/>
      <c r="U6" s="163"/>
      <c r="V6" s="163"/>
      <c r="W6" s="164"/>
      <c r="X6" s="163"/>
      <c r="Y6" s="163"/>
      <c r="Z6" s="163"/>
      <c r="AA6" s="163"/>
      <c r="AB6" s="163"/>
      <c r="AC6" s="163"/>
      <c r="AD6" s="163"/>
      <c r="AE6" s="163"/>
      <c r="AF6" s="163"/>
      <c r="AG6" s="163"/>
      <c r="AH6" s="163"/>
      <c r="AI6" s="163"/>
      <c r="AJ6" s="148"/>
      <c r="AK6" s="165" t="s">
        <v>54</v>
      </c>
      <c r="AL6" s="166"/>
      <c r="AM6" s="167"/>
      <c r="AN6" s="148"/>
    </row>
    <row r="7" spans="1:40" ht="12.75" customHeight="1">
      <c r="A7" s="148"/>
      <c r="B7" s="148"/>
      <c r="C7" s="148"/>
      <c r="D7" s="148"/>
      <c r="E7" s="148"/>
      <c r="F7" s="148"/>
      <c r="G7" s="148"/>
      <c r="H7" s="507" t="s">
        <v>57</v>
      </c>
      <c r="I7" s="508">
        <v>10</v>
      </c>
      <c r="J7" s="504">
        <v>9</v>
      </c>
      <c r="K7" s="504">
        <v>8</v>
      </c>
      <c r="L7" s="504">
        <v>7</v>
      </c>
      <c r="M7" s="504">
        <v>6</v>
      </c>
      <c r="N7" s="504">
        <v>5</v>
      </c>
      <c r="O7" s="504">
        <v>5</v>
      </c>
      <c r="P7" s="506">
        <v>4</v>
      </c>
      <c r="Q7" s="510">
        <v>4</v>
      </c>
      <c r="R7" s="511">
        <v>3</v>
      </c>
      <c r="S7" s="513">
        <v>3</v>
      </c>
      <c r="T7" s="515"/>
      <c r="U7" s="517"/>
      <c r="V7" s="519"/>
      <c r="W7" s="520" t="s">
        <v>40</v>
      </c>
      <c r="X7" s="522"/>
      <c r="Y7" s="519"/>
      <c r="Z7" s="519"/>
      <c r="AA7" s="519"/>
      <c r="AB7" s="519"/>
      <c r="AC7" s="519"/>
      <c r="AD7" s="519"/>
      <c r="AE7" s="519"/>
      <c r="AF7" s="519"/>
      <c r="AG7" s="519"/>
      <c r="AH7" s="519"/>
      <c r="AI7" s="523" t="s">
        <v>57</v>
      </c>
      <c r="AJ7" s="85"/>
      <c r="AK7" s="107">
        <v>0</v>
      </c>
      <c r="AL7" s="525"/>
      <c r="AM7" s="501" t="s">
        <v>94</v>
      </c>
      <c r="AN7" s="148"/>
    </row>
    <row r="8" spans="1:40" ht="13.5" customHeight="1" thickBot="1">
      <c r="A8" s="148"/>
      <c r="B8" s="148"/>
      <c r="C8" s="148"/>
      <c r="D8" s="148"/>
      <c r="E8" s="148"/>
      <c r="F8" s="148"/>
      <c r="G8" s="148"/>
      <c r="H8" s="507"/>
      <c r="I8" s="509"/>
      <c r="J8" s="505"/>
      <c r="K8" s="505"/>
      <c r="L8" s="505"/>
      <c r="M8" s="505"/>
      <c r="N8" s="505"/>
      <c r="O8" s="505"/>
      <c r="P8" s="440"/>
      <c r="Q8" s="438"/>
      <c r="R8" s="512"/>
      <c r="S8" s="514"/>
      <c r="T8" s="516"/>
      <c r="U8" s="518"/>
      <c r="V8" s="518"/>
      <c r="W8" s="521"/>
      <c r="X8" s="521"/>
      <c r="Y8" s="518"/>
      <c r="Z8" s="518"/>
      <c r="AA8" s="518"/>
      <c r="AB8" s="518"/>
      <c r="AC8" s="518"/>
      <c r="AD8" s="518"/>
      <c r="AE8" s="518"/>
      <c r="AF8" s="518"/>
      <c r="AG8" s="518"/>
      <c r="AH8" s="518"/>
      <c r="AI8" s="524"/>
      <c r="AJ8" s="86"/>
      <c r="AK8" s="107">
        <v>0.125</v>
      </c>
      <c r="AL8" s="526"/>
      <c r="AM8" s="502"/>
      <c r="AN8" s="148"/>
    </row>
    <row r="9" spans="1:40" ht="12.75" customHeight="1">
      <c r="A9" s="148"/>
      <c r="B9" s="148"/>
      <c r="C9" s="148"/>
      <c r="D9" s="148"/>
      <c r="E9" s="148"/>
      <c r="F9" s="148"/>
      <c r="G9" s="148"/>
      <c r="H9" s="507" t="s">
        <v>70</v>
      </c>
      <c r="I9" s="449">
        <v>20</v>
      </c>
      <c r="J9" s="443">
        <v>17</v>
      </c>
      <c r="K9" s="443">
        <v>15</v>
      </c>
      <c r="L9" s="443">
        <v>14</v>
      </c>
      <c r="M9" s="443">
        <v>11</v>
      </c>
      <c r="N9" s="443">
        <v>10</v>
      </c>
      <c r="O9" s="443">
        <v>8</v>
      </c>
      <c r="P9" s="506">
        <v>7</v>
      </c>
      <c r="Q9" s="510">
        <v>7</v>
      </c>
      <c r="R9" s="511">
        <v>6</v>
      </c>
      <c r="S9" s="513">
        <v>6</v>
      </c>
      <c r="T9" s="478"/>
      <c r="U9" s="478"/>
      <c r="V9" s="478"/>
      <c r="W9" s="468" t="s">
        <v>40</v>
      </c>
      <c r="X9" s="468"/>
      <c r="AH9" s="489" t="s">
        <v>70</v>
      </c>
      <c r="AI9" s="529"/>
      <c r="AJ9" s="108">
        <v>0</v>
      </c>
      <c r="AK9" s="110">
        <f>AJ10+$AN$4</f>
        <v>0.03333333333333333</v>
      </c>
      <c r="AL9" s="432"/>
      <c r="AM9" s="502"/>
      <c r="AN9" s="148"/>
    </row>
    <row r="10" spans="1:40" ht="13.5" customHeight="1" thickBot="1">
      <c r="A10" s="148"/>
      <c r="B10" s="148"/>
      <c r="C10" s="148"/>
      <c r="D10" s="148"/>
      <c r="E10" s="148"/>
      <c r="F10" s="148"/>
      <c r="G10" s="148"/>
      <c r="H10" s="507"/>
      <c r="I10" s="450"/>
      <c r="J10" s="444"/>
      <c r="K10" s="444"/>
      <c r="L10" s="444"/>
      <c r="M10" s="444"/>
      <c r="N10" s="444"/>
      <c r="O10" s="444"/>
      <c r="P10" s="440"/>
      <c r="Q10" s="438"/>
      <c r="R10" s="512"/>
      <c r="S10" s="514"/>
      <c r="T10" s="527"/>
      <c r="U10" s="527"/>
      <c r="V10" s="527"/>
      <c r="W10" s="469"/>
      <c r="X10" s="528"/>
      <c r="Y10" s="21"/>
      <c r="Z10" s="21"/>
      <c r="AA10" s="21"/>
      <c r="AB10" s="21"/>
      <c r="AC10" s="21"/>
      <c r="AD10" s="21"/>
      <c r="AE10" s="21"/>
      <c r="AF10" s="21"/>
      <c r="AG10" s="21"/>
      <c r="AH10" s="490"/>
      <c r="AI10" s="530"/>
      <c r="AJ10" s="75">
        <v>0.03263888888888889</v>
      </c>
      <c r="AK10" s="73">
        <f>AK9+AK$8</f>
        <v>0.15833333333333333</v>
      </c>
      <c r="AL10" s="435"/>
      <c r="AM10" s="502"/>
      <c r="AN10" s="148"/>
    </row>
    <row r="11" spans="1:40" ht="12.75" customHeight="1">
      <c r="A11" s="148"/>
      <c r="B11" s="148"/>
      <c r="C11" s="148"/>
      <c r="D11" s="148"/>
      <c r="E11" s="151" t="s">
        <v>44</v>
      </c>
      <c r="F11" s="148"/>
      <c r="G11" s="148"/>
      <c r="H11" s="507" t="s">
        <v>69</v>
      </c>
      <c r="I11" s="508">
        <v>26</v>
      </c>
      <c r="J11" s="504">
        <v>23</v>
      </c>
      <c r="K11" s="504">
        <v>20</v>
      </c>
      <c r="L11" s="504">
        <v>18</v>
      </c>
      <c r="M11" s="504">
        <v>15</v>
      </c>
      <c r="N11" s="504">
        <v>13</v>
      </c>
      <c r="O11" s="504">
        <v>11</v>
      </c>
      <c r="P11" s="506">
        <v>10</v>
      </c>
      <c r="Q11" s="510">
        <v>9</v>
      </c>
      <c r="R11" s="511">
        <v>8</v>
      </c>
      <c r="S11" s="513">
        <v>7</v>
      </c>
      <c r="T11" s="515"/>
      <c r="U11" s="519"/>
      <c r="V11" s="519"/>
      <c r="W11" s="520" t="s">
        <v>40</v>
      </c>
      <c r="X11" s="522"/>
      <c r="Y11" s="519"/>
      <c r="Z11" s="519"/>
      <c r="AA11" s="519"/>
      <c r="AB11" s="519"/>
      <c r="AC11" s="519"/>
      <c r="AD11" s="519"/>
      <c r="AE11" s="519"/>
      <c r="AF11" s="519"/>
      <c r="AG11" s="531" t="s">
        <v>69</v>
      </c>
      <c r="AH11" s="88"/>
      <c r="AI11" s="109">
        <v>0</v>
      </c>
      <c r="AJ11" s="106">
        <f>AI12+$AN$4</f>
        <v>0.015277777777777776</v>
      </c>
      <c r="AK11" s="106">
        <f>AJ12+$AN$4</f>
        <v>0.048611111111111105</v>
      </c>
      <c r="AL11" s="532"/>
      <c r="AM11" s="502"/>
      <c r="AN11" s="148"/>
    </row>
    <row r="12" spans="1:40" ht="15" customHeight="1" thickBot="1">
      <c r="A12" s="148"/>
      <c r="B12" s="148"/>
      <c r="C12" s="148"/>
      <c r="D12" s="148"/>
      <c r="E12" s="154" t="s">
        <v>45</v>
      </c>
      <c r="F12" s="148"/>
      <c r="G12" s="155" t="s">
        <v>46</v>
      </c>
      <c r="H12" s="507"/>
      <c r="I12" s="509"/>
      <c r="J12" s="505"/>
      <c r="K12" s="505"/>
      <c r="L12" s="505"/>
      <c r="M12" s="505"/>
      <c r="N12" s="505"/>
      <c r="O12" s="505"/>
      <c r="P12" s="440"/>
      <c r="Q12" s="438"/>
      <c r="R12" s="512"/>
      <c r="S12" s="514"/>
      <c r="T12" s="516"/>
      <c r="U12" s="518"/>
      <c r="V12" s="518"/>
      <c r="W12" s="521"/>
      <c r="X12" s="521"/>
      <c r="Y12" s="518"/>
      <c r="Z12" s="518"/>
      <c r="AA12" s="518"/>
      <c r="AB12" s="518"/>
      <c r="AC12" s="518"/>
      <c r="AD12" s="518"/>
      <c r="AE12" s="518"/>
      <c r="AF12" s="518"/>
      <c r="AG12" s="524"/>
      <c r="AH12" s="86"/>
      <c r="AI12" s="101">
        <v>0.014583333333333332</v>
      </c>
      <c r="AJ12" s="101">
        <f>AJ11+AJ$10</f>
        <v>0.04791666666666666</v>
      </c>
      <c r="AK12" s="101">
        <f>AK11+AK$8</f>
        <v>0.1736111111111111</v>
      </c>
      <c r="AL12" s="526"/>
      <c r="AM12" s="502"/>
      <c r="AN12" s="148"/>
    </row>
    <row r="13" spans="1:40" ht="12" customHeight="1">
      <c r="A13" s="148"/>
      <c r="B13" s="148"/>
      <c r="C13" s="148"/>
      <c r="D13" s="148"/>
      <c r="E13" s="148"/>
      <c r="F13" s="148"/>
      <c r="G13" s="148"/>
      <c r="H13" s="507" t="s">
        <v>68</v>
      </c>
      <c r="I13" s="449">
        <v>30</v>
      </c>
      <c r="J13" s="443">
        <v>26</v>
      </c>
      <c r="K13" s="443">
        <v>23</v>
      </c>
      <c r="L13" s="443">
        <v>20</v>
      </c>
      <c r="M13" s="443">
        <v>17</v>
      </c>
      <c r="N13" s="443">
        <v>14</v>
      </c>
      <c r="O13" s="443">
        <v>13</v>
      </c>
      <c r="P13" s="506">
        <v>11</v>
      </c>
      <c r="Q13" s="510">
        <v>19</v>
      </c>
      <c r="R13" s="511">
        <v>9</v>
      </c>
      <c r="S13" s="513">
        <v>8</v>
      </c>
      <c r="T13" s="478"/>
      <c r="U13" s="478"/>
      <c r="V13" s="478"/>
      <c r="W13" s="468" t="s">
        <v>40</v>
      </c>
      <c r="X13" s="468"/>
      <c r="AF13" s="489" t="s">
        <v>68</v>
      </c>
      <c r="AG13" s="529"/>
      <c r="AH13" s="108">
        <v>0</v>
      </c>
      <c r="AI13" s="74">
        <f>AH14+$AN$4</f>
        <v>0.00625</v>
      </c>
      <c r="AJ13" s="74">
        <f>AI14+$AN$4</f>
        <v>0.021527777777777778</v>
      </c>
      <c r="AK13" s="110">
        <f>AJ14+$AN$4</f>
        <v>0.05486111111111111</v>
      </c>
      <c r="AL13" s="432"/>
      <c r="AM13" s="502"/>
      <c r="AN13" s="148"/>
    </row>
    <row r="14" spans="1:40" ht="12" customHeight="1" thickBot="1">
      <c r="A14" s="148"/>
      <c r="B14" s="148"/>
      <c r="C14" s="148"/>
      <c r="D14" s="148"/>
      <c r="E14" s="154"/>
      <c r="F14" s="148"/>
      <c r="G14" s="155"/>
      <c r="H14" s="507"/>
      <c r="I14" s="450"/>
      <c r="J14" s="444"/>
      <c r="K14" s="444"/>
      <c r="L14" s="444"/>
      <c r="M14" s="444"/>
      <c r="N14" s="444"/>
      <c r="O14" s="444"/>
      <c r="P14" s="440"/>
      <c r="Q14" s="438"/>
      <c r="R14" s="512"/>
      <c r="S14" s="514"/>
      <c r="T14" s="527"/>
      <c r="U14" s="527"/>
      <c r="V14" s="527"/>
      <c r="W14" s="469"/>
      <c r="X14" s="528"/>
      <c r="Y14" s="21"/>
      <c r="Z14" s="21"/>
      <c r="AA14" s="21"/>
      <c r="AB14" s="21"/>
      <c r="AC14" s="21"/>
      <c r="AD14" s="21"/>
      <c r="AE14" s="21"/>
      <c r="AF14" s="490"/>
      <c r="AG14" s="530"/>
      <c r="AH14" s="75">
        <v>0.005555555555555556</v>
      </c>
      <c r="AI14" s="75">
        <f>AI13+AI12</f>
        <v>0.020833333333333332</v>
      </c>
      <c r="AJ14" s="75">
        <f>AJ13+AJ10</f>
        <v>0.05416666666666667</v>
      </c>
      <c r="AK14" s="73">
        <f>AK13+AK$8</f>
        <v>0.1798611111111111</v>
      </c>
      <c r="AL14" s="435"/>
      <c r="AM14" s="502"/>
      <c r="AN14" s="148"/>
    </row>
    <row r="15" spans="1:40" ht="12.75" customHeight="1">
      <c r="A15" s="148"/>
      <c r="B15" s="148"/>
      <c r="C15" s="148"/>
      <c r="D15" s="148"/>
      <c r="E15" s="148"/>
      <c r="F15" s="148"/>
      <c r="G15" s="148"/>
      <c r="H15" s="507" t="s">
        <v>67</v>
      </c>
      <c r="I15" s="508">
        <v>34</v>
      </c>
      <c r="J15" s="504">
        <v>29</v>
      </c>
      <c r="K15" s="504">
        <v>26</v>
      </c>
      <c r="L15" s="504">
        <v>28</v>
      </c>
      <c r="M15" s="504">
        <v>19</v>
      </c>
      <c r="N15" s="504">
        <v>16</v>
      </c>
      <c r="O15" s="504">
        <v>14</v>
      </c>
      <c r="P15" s="506">
        <v>12</v>
      </c>
      <c r="Q15" s="510">
        <v>11</v>
      </c>
      <c r="R15" s="511">
        <v>10</v>
      </c>
      <c r="S15" s="513">
        <v>9</v>
      </c>
      <c r="T15" s="515"/>
      <c r="U15" s="519"/>
      <c r="V15" s="519"/>
      <c r="W15" s="520" t="s">
        <v>40</v>
      </c>
      <c r="X15" s="519"/>
      <c r="Y15" s="519"/>
      <c r="Z15" s="519"/>
      <c r="AA15" s="519"/>
      <c r="AB15" s="519"/>
      <c r="AC15" s="519"/>
      <c r="AD15" s="519"/>
      <c r="AE15" s="531" t="s">
        <v>67</v>
      </c>
      <c r="AF15" s="88"/>
      <c r="AG15" s="109">
        <v>0</v>
      </c>
      <c r="AH15" s="106">
        <f>AG16+$AN$4</f>
        <v>0.005555555555555556</v>
      </c>
      <c r="AI15" s="106">
        <f aca="true" t="shared" si="0" ref="AI15:AK57">AH16+$AN$4</f>
        <v>0.011805555555555555</v>
      </c>
      <c r="AJ15" s="106">
        <f t="shared" si="0"/>
        <v>0.02708333333333333</v>
      </c>
      <c r="AK15" s="106">
        <f t="shared" si="0"/>
        <v>0.06041666666666666</v>
      </c>
      <c r="AL15" s="532"/>
      <c r="AM15" s="502"/>
      <c r="AN15" s="148"/>
    </row>
    <row r="16" spans="1:40" ht="12.75" customHeight="1" thickBot="1">
      <c r="A16" s="148"/>
      <c r="B16" s="148"/>
      <c r="C16" s="148"/>
      <c r="D16" s="148"/>
      <c r="E16" s="148"/>
      <c r="F16" s="148"/>
      <c r="G16" s="148"/>
      <c r="H16" s="507"/>
      <c r="I16" s="509"/>
      <c r="J16" s="505"/>
      <c r="K16" s="505"/>
      <c r="L16" s="505"/>
      <c r="M16" s="505"/>
      <c r="N16" s="505"/>
      <c r="O16" s="505"/>
      <c r="P16" s="440"/>
      <c r="Q16" s="438"/>
      <c r="R16" s="512"/>
      <c r="S16" s="514"/>
      <c r="T16" s="516"/>
      <c r="U16" s="518"/>
      <c r="V16" s="518"/>
      <c r="W16" s="521"/>
      <c r="X16" s="518"/>
      <c r="Y16" s="518"/>
      <c r="Z16" s="518"/>
      <c r="AA16" s="518"/>
      <c r="AB16" s="518"/>
      <c r="AC16" s="518"/>
      <c r="AD16" s="518"/>
      <c r="AE16" s="524"/>
      <c r="AF16" s="86"/>
      <c r="AG16" s="101">
        <v>0.004861111111111111</v>
      </c>
      <c r="AH16" s="101">
        <f>AH15+AH$14</f>
        <v>0.011111111111111112</v>
      </c>
      <c r="AI16" s="101">
        <f>AI15+AI$12</f>
        <v>0.026388888888888885</v>
      </c>
      <c r="AJ16" s="101">
        <f>AJ15+AJ$10</f>
        <v>0.05972222222222222</v>
      </c>
      <c r="AK16" s="101">
        <f>AK15+AK$8</f>
        <v>0.18541666666666667</v>
      </c>
      <c r="AL16" s="526"/>
      <c r="AM16" s="502"/>
      <c r="AN16" s="148"/>
    </row>
    <row r="17" spans="1:40" ht="12.75" customHeight="1">
      <c r="A17" s="148"/>
      <c r="B17" s="148"/>
      <c r="C17" s="148"/>
      <c r="D17" s="148"/>
      <c r="E17" s="148"/>
      <c r="F17" s="148"/>
      <c r="G17" s="148"/>
      <c r="H17" s="507" t="s">
        <v>66</v>
      </c>
      <c r="I17" s="449">
        <v>37</v>
      </c>
      <c r="J17" s="443">
        <v>32</v>
      </c>
      <c r="K17" s="443">
        <v>28</v>
      </c>
      <c r="L17" s="443">
        <v>25</v>
      </c>
      <c r="M17" s="443">
        <v>21</v>
      </c>
      <c r="N17" s="443">
        <v>18</v>
      </c>
      <c r="O17" s="443">
        <v>15</v>
      </c>
      <c r="P17" s="506">
        <v>14</v>
      </c>
      <c r="Q17" s="510">
        <v>12</v>
      </c>
      <c r="R17" s="511">
        <v>11</v>
      </c>
      <c r="S17" s="513">
        <v>10</v>
      </c>
      <c r="T17" s="478"/>
      <c r="U17" s="478"/>
      <c r="V17" s="478"/>
      <c r="W17" s="468" t="s">
        <v>40</v>
      </c>
      <c r="X17" s="468"/>
      <c r="AD17" s="489" t="s">
        <v>66</v>
      </c>
      <c r="AE17" s="529"/>
      <c r="AF17" s="108">
        <v>0</v>
      </c>
      <c r="AG17" s="74">
        <f>AF18+$AN$4</f>
        <v>0.005555555555555556</v>
      </c>
      <c r="AH17" s="74">
        <f>AG18+$AN$4</f>
        <v>0.011111111111111112</v>
      </c>
      <c r="AI17" s="74">
        <f t="shared" si="0"/>
        <v>0.017361111111111112</v>
      </c>
      <c r="AJ17" s="74">
        <f t="shared" si="0"/>
        <v>0.032638888888888884</v>
      </c>
      <c r="AK17" s="111">
        <f t="shared" si="0"/>
        <v>0.06597222222222221</v>
      </c>
      <c r="AL17" s="432"/>
      <c r="AM17" s="502"/>
      <c r="AN17" s="148"/>
    </row>
    <row r="18" spans="1:40" ht="13.5" customHeight="1" thickBot="1">
      <c r="A18" s="148"/>
      <c r="B18" s="148"/>
      <c r="C18" s="148"/>
      <c r="D18" s="148"/>
      <c r="E18" s="148"/>
      <c r="F18" s="148"/>
      <c r="G18" s="148"/>
      <c r="H18" s="507"/>
      <c r="I18" s="450"/>
      <c r="J18" s="444"/>
      <c r="K18" s="444"/>
      <c r="L18" s="444"/>
      <c r="M18" s="444"/>
      <c r="N18" s="444"/>
      <c r="O18" s="444"/>
      <c r="P18" s="440"/>
      <c r="Q18" s="438"/>
      <c r="R18" s="512"/>
      <c r="S18" s="514"/>
      <c r="T18" s="527"/>
      <c r="U18" s="527"/>
      <c r="V18" s="527"/>
      <c r="W18" s="469"/>
      <c r="X18" s="528"/>
      <c r="Y18" s="21"/>
      <c r="Z18" s="21"/>
      <c r="AA18" s="21"/>
      <c r="AB18" s="21"/>
      <c r="AC18" s="21"/>
      <c r="AD18" s="490"/>
      <c r="AE18" s="530"/>
      <c r="AF18" s="75">
        <v>0.004861111111111111</v>
      </c>
      <c r="AG18" s="75">
        <f>AG17+AG$16</f>
        <v>0.010416666666666668</v>
      </c>
      <c r="AH18" s="75">
        <f>AH17+AH$14</f>
        <v>0.016666666666666666</v>
      </c>
      <c r="AI18" s="75">
        <f>AI17+AI$12</f>
        <v>0.03194444444444444</v>
      </c>
      <c r="AJ18" s="75">
        <f>AJ17+AJ$10</f>
        <v>0.06527777777777777</v>
      </c>
      <c r="AK18" s="73">
        <f>AK17+AK$8</f>
        <v>0.1909722222222222</v>
      </c>
      <c r="AL18" s="435"/>
      <c r="AM18" s="502"/>
      <c r="AN18" s="148"/>
    </row>
    <row r="19" spans="1:40" ht="12.75" customHeight="1">
      <c r="A19" s="148"/>
      <c r="B19" s="148"/>
      <c r="C19" s="148"/>
      <c r="D19" s="148"/>
      <c r="E19" s="441">
        <v>40</v>
      </c>
      <c r="F19" s="148"/>
      <c r="G19" s="148"/>
      <c r="H19" s="507" t="s">
        <v>65</v>
      </c>
      <c r="I19" s="508">
        <v>41</v>
      </c>
      <c r="J19" s="504">
        <v>36</v>
      </c>
      <c r="K19" s="504">
        <v>31</v>
      </c>
      <c r="L19" s="504">
        <v>28</v>
      </c>
      <c r="M19" s="504">
        <v>23</v>
      </c>
      <c r="N19" s="504">
        <v>19</v>
      </c>
      <c r="O19" s="504">
        <v>17</v>
      </c>
      <c r="P19" s="506">
        <v>15</v>
      </c>
      <c r="Q19" s="510">
        <v>13</v>
      </c>
      <c r="R19" s="511">
        <v>12</v>
      </c>
      <c r="S19" s="513">
        <v>11</v>
      </c>
      <c r="T19" s="515"/>
      <c r="U19" s="519"/>
      <c r="V19" s="519"/>
      <c r="W19" s="520" t="s">
        <v>40</v>
      </c>
      <c r="X19" s="519"/>
      <c r="Y19" s="519"/>
      <c r="Z19" s="519"/>
      <c r="AA19" s="519"/>
      <c r="AB19" s="519"/>
      <c r="AC19" s="531" t="s">
        <v>65</v>
      </c>
      <c r="AD19" s="88"/>
      <c r="AE19" s="109">
        <v>0</v>
      </c>
      <c r="AF19" s="106">
        <f>AE20+$AN$4</f>
        <v>0.004861111111111111</v>
      </c>
      <c r="AG19" s="99">
        <f>AF20+$AN$4</f>
        <v>0.010416666666666666</v>
      </c>
      <c r="AH19" s="99">
        <f>AG20+$AN$4</f>
        <v>0.01597222222222222</v>
      </c>
      <c r="AI19" s="99">
        <f t="shared" si="0"/>
        <v>0.022222222222222223</v>
      </c>
      <c r="AJ19" s="99">
        <f t="shared" si="0"/>
        <v>0.0375</v>
      </c>
      <c r="AK19" s="99">
        <f t="shared" si="0"/>
        <v>0.07083333333333333</v>
      </c>
      <c r="AL19" s="532"/>
      <c r="AM19" s="502"/>
      <c r="AN19" s="148"/>
    </row>
    <row r="20" spans="1:40" ht="13.5" customHeight="1" thickBot="1">
      <c r="A20" s="148"/>
      <c r="B20" s="148"/>
      <c r="C20" s="148"/>
      <c r="D20" s="148"/>
      <c r="E20" s="442"/>
      <c r="F20" s="148"/>
      <c r="G20" s="148"/>
      <c r="H20" s="507"/>
      <c r="I20" s="509"/>
      <c r="J20" s="505"/>
      <c r="K20" s="505"/>
      <c r="L20" s="505"/>
      <c r="M20" s="505"/>
      <c r="N20" s="505"/>
      <c r="O20" s="505"/>
      <c r="P20" s="440"/>
      <c r="Q20" s="438"/>
      <c r="R20" s="512"/>
      <c r="S20" s="514"/>
      <c r="T20" s="516"/>
      <c r="U20" s="518"/>
      <c r="V20" s="518"/>
      <c r="W20" s="521"/>
      <c r="X20" s="518"/>
      <c r="Y20" s="518"/>
      <c r="Z20" s="518"/>
      <c r="AA20" s="518"/>
      <c r="AB20" s="518"/>
      <c r="AC20" s="524"/>
      <c r="AD20" s="86"/>
      <c r="AE20" s="101">
        <v>0.004166666666666667</v>
      </c>
      <c r="AF20" s="101">
        <f>AF19+AF$18</f>
        <v>0.009722222222222222</v>
      </c>
      <c r="AG20" s="101">
        <f>AG19+AG$16</f>
        <v>0.015277777777777777</v>
      </c>
      <c r="AH20" s="101">
        <f>AH19+AH$14</f>
        <v>0.021527777777777778</v>
      </c>
      <c r="AI20" s="101">
        <f>AI19+AI$12</f>
        <v>0.03680555555555556</v>
      </c>
      <c r="AJ20" s="101">
        <f>AJ19+AJ$10</f>
        <v>0.07013888888888889</v>
      </c>
      <c r="AK20" s="101">
        <f>AK19+AK$8</f>
        <v>0.19583333333333333</v>
      </c>
      <c r="AL20" s="526"/>
      <c r="AM20" s="502"/>
      <c r="AN20" s="148"/>
    </row>
    <row r="21" spans="1:40" ht="12.75" customHeight="1">
      <c r="A21" s="148"/>
      <c r="B21" s="148"/>
      <c r="C21" s="148"/>
      <c r="D21" s="148"/>
      <c r="E21" s="156" t="s">
        <v>47</v>
      </c>
      <c r="F21" s="148"/>
      <c r="G21" s="148"/>
      <c r="H21" s="507" t="s">
        <v>64</v>
      </c>
      <c r="I21" s="449">
        <v>46</v>
      </c>
      <c r="J21" s="443">
        <v>39</v>
      </c>
      <c r="K21" s="443">
        <v>34</v>
      </c>
      <c r="L21" s="443">
        <v>30</v>
      </c>
      <c r="M21" s="443">
        <v>25</v>
      </c>
      <c r="N21" s="443">
        <v>21</v>
      </c>
      <c r="O21" s="443">
        <v>18</v>
      </c>
      <c r="P21" s="506">
        <v>16</v>
      </c>
      <c r="Q21" s="510">
        <v>14</v>
      </c>
      <c r="R21" s="511">
        <v>13</v>
      </c>
      <c r="S21" s="513">
        <v>12</v>
      </c>
      <c r="T21" s="478"/>
      <c r="U21" s="478"/>
      <c r="V21" s="478"/>
      <c r="W21" s="468" t="s">
        <v>40</v>
      </c>
      <c r="X21" s="468"/>
      <c r="AB21" s="489" t="s">
        <v>64</v>
      </c>
      <c r="AC21" s="529"/>
      <c r="AD21" s="108">
        <v>0</v>
      </c>
      <c r="AE21" s="74">
        <f>AD22+$AN$4</f>
        <v>0.004166666666666667</v>
      </c>
      <c r="AF21" s="78">
        <f>AE22+$AN$4</f>
        <v>0.009027777777777777</v>
      </c>
      <c r="AG21" s="78">
        <f>AF22+$AN$4</f>
        <v>0.014583333333333332</v>
      </c>
      <c r="AH21" s="78">
        <f>AG22+$AN$4</f>
        <v>0.02013888888888889</v>
      </c>
      <c r="AI21" s="78">
        <f t="shared" si="0"/>
        <v>0.026388888888888892</v>
      </c>
      <c r="AJ21" s="74">
        <f t="shared" si="0"/>
        <v>0.041666666666666664</v>
      </c>
      <c r="AK21" s="111">
        <f t="shared" si="0"/>
        <v>0.075</v>
      </c>
      <c r="AL21" s="432"/>
      <c r="AM21" s="502"/>
      <c r="AN21" s="148"/>
    </row>
    <row r="22" spans="1:40" ht="13.5" customHeight="1" thickBot="1">
      <c r="A22" s="148"/>
      <c r="B22" s="148"/>
      <c r="C22" s="148"/>
      <c r="D22" s="148"/>
      <c r="E22" s="156" t="s">
        <v>48</v>
      </c>
      <c r="F22" s="148"/>
      <c r="G22" s="148"/>
      <c r="H22" s="507"/>
      <c r="I22" s="450"/>
      <c r="J22" s="444"/>
      <c r="K22" s="444"/>
      <c r="L22" s="444"/>
      <c r="M22" s="444"/>
      <c r="N22" s="444"/>
      <c r="O22" s="444"/>
      <c r="P22" s="440"/>
      <c r="Q22" s="438"/>
      <c r="R22" s="512"/>
      <c r="S22" s="514"/>
      <c r="T22" s="527"/>
      <c r="U22" s="527"/>
      <c r="V22" s="527"/>
      <c r="W22" s="469"/>
      <c r="X22" s="469"/>
      <c r="Y22" s="21"/>
      <c r="Z22" s="21"/>
      <c r="AA22" s="21"/>
      <c r="AB22" s="533"/>
      <c r="AC22" s="530"/>
      <c r="AD22" s="75">
        <v>0.003472222222222222</v>
      </c>
      <c r="AE22" s="75">
        <f>AE21+AE$20</f>
        <v>0.008333333333333333</v>
      </c>
      <c r="AF22" s="79">
        <f>AF21+AF$18</f>
        <v>0.013888888888888888</v>
      </c>
      <c r="AG22" s="79">
        <f>AG21+AG$16</f>
        <v>0.019444444444444445</v>
      </c>
      <c r="AH22" s="79">
        <f>AH21+AH$14</f>
        <v>0.025694444444444447</v>
      </c>
      <c r="AI22" s="79">
        <f>AI21+AI$12</f>
        <v>0.04097222222222222</v>
      </c>
      <c r="AJ22" s="75">
        <f>AJ21+AJ$10</f>
        <v>0.07430555555555556</v>
      </c>
      <c r="AK22" s="73">
        <f>AK21+AK$8</f>
        <v>0.2</v>
      </c>
      <c r="AL22" s="435"/>
      <c r="AM22" s="502"/>
      <c r="AN22" s="148"/>
    </row>
    <row r="23" spans="1:40" ht="12.75" customHeight="1">
      <c r="A23" s="148"/>
      <c r="B23" s="148"/>
      <c r="C23" s="148"/>
      <c r="D23" s="148"/>
      <c r="E23" s="148"/>
      <c r="F23" s="148"/>
      <c r="G23" s="148"/>
      <c r="H23" s="507" t="s">
        <v>63</v>
      </c>
      <c r="I23" s="508">
        <v>50</v>
      </c>
      <c r="J23" s="504">
        <v>43</v>
      </c>
      <c r="K23" s="504">
        <v>37</v>
      </c>
      <c r="L23" s="504">
        <v>33</v>
      </c>
      <c r="M23" s="504">
        <v>27</v>
      </c>
      <c r="N23" s="504">
        <v>23</v>
      </c>
      <c r="O23" s="504">
        <v>20</v>
      </c>
      <c r="P23" s="506">
        <v>17</v>
      </c>
      <c r="Q23" s="510">
        <v>16</v>
      </c>
      <c r="R23" s="511">
        <v>14</v>
      </c>
      <c r="S23" s="513">
        <v>13</v>
      </c>
      <c r="T23" s="515"/>
      <c r="U23" s="519"/>
      <c r="V23" s="519"/>
      <c r="W23" s="520" t="s">
        <v>40</v>
      </c>
      <c r="X23" s="522"/>
      <c r="Y23" s="519"/>
      <c r="Z23" s="519"/>
      <c r="AA23" s="531" t="s">
        <v>63</v>
      </c>
      <c r="AB23" s="88"/>
      <c r="AC23" s="109">
        <v>0</v>
      </c>
      <c r="AD23" s="106">
        <f>AC24+$AN$4</f>
        <v>0.004166666666666667</v>
      </c>
      <c r="AE23" s="99">
        <f>AD24+$AN$4</f>
        <v>0.008333333333333333</v>
      </c>
      <c r="AF23" s="99">
        <f>AE24+$AN$4</f>
        <v>0.013194444444444444</v>
      </c>
      <c r="AG23" s="99">
        <f>AF24+$AN$4</f>
        <v>0.01875</v>
      </c>
      <c r="AH23" s="102">
        <f>AG24+$AN$4</f>
        <v>0.024305555555555556</v>
      </c>
      <c r="AI23" s="102">
        <f t="shared" si="0"/>
        <v>0.030555555555555558</v>
      </c>
      <c r="AJ23" s="104">
        <f t="shared" si="0"/>
        <v>0.04583333333333333</v>
      </c>
      <c r="AK23" s="107">
        <f t="shared" si="0"/>
        <v>0.07916666666666666</v>
      </c>
      <c r="AL23" s="532"/>
      <c r="AM23" s="502"/>
      <c r="AN23" s="148"/>
    </row>
    <row r="24" spans="1:40" ht="13.5" customHeight="1" thickBot="1">
      <c r="A24" s="148"/>
      <c r="B24" s="148"/>
      <c r="C24" s="148"/>
      <c r="D24" s="148"/>
      <c r="E24" s="149"/>
      <c r="F24" s="148"/>
      <c r="G24" s="148"/>
      <c r="H24" s="507"/>
      <c r="I24" s="509"/>
      <c r="J24" s="505"/>
      <c r="K24" s="505"/>
      <c r="L24" s="505"/>
      <c r="M24" s="505"/>
      <c r="N24" s="505"/>
      <c r="O24" s="505"/>
      <c r="P24" s="440"/>
      <c r="Q24" s="438"/>
      <c r="R24" s="512"/>
      <c r="S24" s="514"/>
      <c r="T24" s="516"/>
      <c r="U24" s="518"/>
      <c r="V24" s="518"/>
      <c r="W24" s="521"/>
      <c r="X24" s="521"/>
      <c r="Y24" s="518"/>
      <c r="Z24" s="518"/>
      <c r="AA24" s="524"/>
      <c r="AB24" s="86"/>
      <c r="AC24" s="101">
        <v>0.003472222222222222</v>
      </c>
      <c r="AD24" s="101">
        <f>AD23+AD$22</f>
        <v>0.007638888888888889</v>
      </c>
      <c r="AE24" s="101">
        <f>AE23+AE$20</f>
        <v>0.0125</v>
      </c>
      <c r="AF24" s="101">
        <f>AF23+AF$18</f>
        <v>0.018055555555555554</v>
      </c>
      <c r="AG24" s="101">
        <f>AG23+AG$16</f>
        <v>0.02361111111111111</v>
      </c>
      <c r="AH24" s="103">
        <f>AH23+AH$14</f>
        <v>0.029861111111111113</v>
      </c>
      <c r="AI24" s="103">
        <f>AI23+AI$12</f>
        <v>0.04513888888888889</v>
      </c>
      <c r="AJ24" s="101">
        <f>AJ23+AJ$10</f>
        <v>0.07847222222222222</v>
      </c>
      <c r="AK24" s="112">
        <f>AK23+AK$8</f>
        <v>0.20416666666666666</v>
      </c>
      <c r="AL24" s="526"/>
      <c r="AM24" s="502"/>
      <c r="AN24" s="148"/>
    </row>
    <row r="25" spans="1:40" ht="12.75" customHeight="1">
      <c r="A25" s="148"/>
      <c r="B25" s="148"/>
      <c r="C25" s="148"/>
      <c r="D25" s="148"/>
      <c r="E25" s="148"/>
      <c r="F25" s="148"/>
      <c r="G25" s="148"/>
      <c r="H25" s="507" t="s">
        <v>62</v>
      </c>
      <c r="I25" s="449">
        <v>55</v>
      </c>
      <c r="J25" s="443">
        <v>47</v>
      </c>
      <c r="K25" s="443">
        <v>41</v>
      </c>
      <c r="L25" s="443">
        <v>36</v>
      </c>
      <c r="M25" s="443">
        <v>29</v>
      </c>
      <c r="N25" s="443">
        <v>25</v>
      </c>
      <c r="O25" s="443">
        <v>21</v>
      </c>
      <c r="P25" s="506">
        <v>19</v>
      </c>
      <c r="Q25" s="510">
        <v>17</v>
      </c>
      <c r="R25" s="511">
        <v>15</v>
      </c>
      <c r="S25" s="513">
        <v>14</v>
      </c>
      <c r="T25" s="478"/>
      <c r="U25" s="478"/>
      <c r="V25" s="478"/>
      <c r="W25" s="468" t="s">
        <v>40</v>
      </c>
      <c r="X25" s="468"/>
      <c r="Z25" s="489" t="s">
        <v>62</v>
      </c>
      <c r="AA25" s="529"/>
      <c r="AB25" s="108">
        <v>0</v>
      </c>
      <c r="AC25" s="74">
        <f aca="true" t="shared" si="1" ref="AC25:AH25">AB26+$AN$4</f>
        <v>0.004166666666666667</v>
      </c>
      <c r="AD25" s="78">
        <f t="shared" si="1"/>
        <v>0.008333333333333333</v>
      </c>
      <c r="AE25" s="78">
        <f t="shared" si="1"/>
        <v>0.012499999999999999</v>
      </c>
      <c r="AF25" s="78">
        <f t="shared" si="1"/>
        <v>0.017361111111111112</v>
      </c>
      <c r="AG25" s="78">
        <f t="shared" si="1"/>
        <v>0.02291666666666667</v>
      </c>
      <c r="AH25" s="78">
        <f t="shared" si="1"/>
        <v>0.028472222222222225</v>
      </c>
      <c r="AI25" s="78">
        <f t="shared" si="0"/>
        <v>0.034722222222222224</v>
      </c>
      <c r="AJ25" s="74">
        <f t="shared" si="0"/>
        <v>0.049999999999999996</v>
      </c>
      <c r="AK25" s="111">
        <f t="shared" si="0"/>
        <v>0.08333333333333333</v>
      </c>
      <c r="AL25" s="432"/>
      <c r="AM25" s="502"/>
      <c r="AN25" s="148"/>
    </row>
    <row r="26" spans="1:40" ht="12.75" customHeight="1" thickBot="1">
      <c r="A26" s="148"/>
      <c r="B26" s="148"/>
      <c r="C26" s="148"/>
      <c r="D26" s="148"/>
      <c r="E26" s="148"/>
      <c r="F26" s="148"/>
      <c r="G26" s="148"/>
      <c r="H26" s="507"/>
      <c r="I26" s="450"/>
      <c r="J26" s="444"/>
      <c r="K26" s="444"/>
      <c r="L26" s="444"/>
      <c r="M26" s="444"/>
      <c r="N26" s="444"/>
      <c r="O26" s="444"/>
      <c r="P26" s="440"/>
      <c r="Q26" s="438"/>
      <c r="R26" s="512"/>
      <c r="S26" s="514"/>
      <c r="T26" s="479"/>
      <c r="U26" s="479"/>
      <c r="V26" s="479"/>
      <c r="W26" s="469"/>
      <c r="X26" s="469"/>
      <c r="Z26" s="490"/>
      <c r="AA26" s="530"/>
      <c r="AB26" s="75">
        <v>0.003472222222222222</v>
      </c>
      <c r="AC26" s="79">
        <f>AC25+AC$24</f>
        <v>0.007638888888888889</v>
      </c>
      <c r="AD26" s="79">
        <f>AD25+AD$22</f>
        <v>0.011805555555555555</v>
      </c>
      <c r="AE26" s="79">
        <f>AE25+AE$20</f>
        <v>0.016666666666666666</v>
      </c>
      <c r="AF26" s="79">
        <f>AF25+AF$18</f>
        <v>0.022222222222222223</v>
      </c>
      <c r="AG26" s="79">
        <f>AG25+AG$16</f>
        <v>0.02777777777777778</v>
      </c>
      <c r="AH26" s="79">
        <f>AH25+AH$14</f>
        <v>0.03402777777777778</v>
      </c>
      <c r="AI26" s="79">
        <f>AI25+AI$12</f>
        <v>0.049305555555555554</v>
      </c>
      <c r="AJ26" s="75">
        <f>AJ25+AJ$10</f>
        <v>0.08263888888888889</v>
      </c>
      <c r="AK26" s="73">
        <f>AK25+AK$8</f>
        <v>0.20833333333333331</v>
      </c>
      <c r="AL26" s="435"/>
      <c r="AM26" s="502"/>
      <c r="AN26" s="148"/>
    </row>
    <row r="27" spans="1:40" ht="12.75" customHeight="1">
      <c r="A27" s="148"/>
      <c r="B27" s="148"/>
      <c r="C27" s="148"/>
      <c r="D27" s="148"/>
      <c r="E27" s="148"/>
      <c r="F27" s="148"/>
      <c r="G27" s="148"/>
      <c r="H27" s="507" t="s">
        <v>61</v>
      </c>
      <c r="I27" s="508">
        <v>60</v>
      </c>
      <c r="J27" s="504">
        <v>51</v>
      </c>
      <c r="K27" s="504">
        <v>44</v>
      </c>
      <c r="L27" s="504">
        <v>39</v>
      </c>
      <c r="M27" s="504">
        <v>32</v>
      </c>
      <c r="N27" s="504">
        <v>27</v>
      </c>
      <c r="O27" s="504">
        <v>23</v>
      </c>
      <c r="P27" s="506">
        <v>20</v>
      </c>
      <c r="Q27" s="510">
        <v>18</v>
      </c>
      <c r="R27" s="511">
        <v>16</v>
      </c>
      <c r="S27" s="513">
        <v>15</v>
      </c>
      <c r="T27" s="534"/>
      <c r="U27" s="534"/>
      <c r="V27" s="534"/>
      <c r="W27" s="520" t="s">
        <v>40</v>
      </c>
      <c r="X27" s="520"/>
      <c r="Y27" s="531" t="s">
        <v>61</v>
      </c>
      <c r="Z27" s="88"/>
      <c r="AA27" s="109">
        <v>0</v>
      </c>
      <c r="AB27" s="106">
        <f aca="true" t="shared" si="2" ref="AB27:AH27">AA28+$AN$4</f>
        <v>0.0034722222222222225</v>
      </c>
      <c r="AC27" s="102">
        <f t="shared" si="2"/>
        <v>0.007638888888888889</v>
      </c>
      <c r="AD27" s="102">
        <f t="shared" si="2"/>
        <v>0.011805555555555554</v>
      </c>
      <c r="AE27" s="102">
        <f t="shared" si="2"/>
        <v>0.01597222222222222</v>
      </c>
      <c r="AF27" s="102">
        <f t="shared" si="2"/>
        <v>0.020833333333333332</v>
      </c>
      <c r="AG27" s="102">
        <f t="shared" si="2"/>
        <v>0.02638888888888889</v>
      </c>
      <c r="AH27" s="102">
        <f t="shared" si="2"/>
        <v>0.03194444444444444</v>
      </c>
      <c r="AI27" s="102">
        <f t="shared" si="0"/>
        <v>0.03819444444444444</v>
      </c>
      <c r="AJ27" s="104">
        <f t="shared" si="0"/>
        <v>0.05347222222222221</v>
      </c>
      <c r="AK27" s="107">
        <f t="shared" si="0"/>
        <v>0.08680555555555555</v>
      </c>
      <c r="AL27" s="532"/>
      <c r="AM27" s="502"/>
      <c r="AN27" s="148"/>
    </row>
    <row r="28" spans="1:40" ht="13.5" customHeight="1" thickBot="1">
      <c r="A28" s="148"/>
      <c r="B28" s="148"/>
      <c r="C28" s="148"/>
      <c r="D28" s="148"/>
      <c r="E28" s="148"/>
      <c r="F28" s="148"/>
      <c r="G28" s="148"/>
      <c r="H28" s="507"/>
      <c r="I28" s="509"/>
      <c r="J28" s="505"/>
      <c r="K28" s="505"/>
      <c r="L28" s="505"/>
      <c r="M28" s="505"/>
      <c r="N28" s="505"/>
      <c r="O28" s="505"/>
      <c r="P28" s="440"/>
      <c r="Q28" s="438"/>
      <c r="R28" s="512"/>
      <c r="S28" s="514"/>
      <c r="T28" s="518"/>
      <c r="U28" s="518"/>
      <c r="V28" s="518"/>
      <c r="W28" s="521"/>
      <c r="X28" s="521"/>
      <c r="Y28" s="524"/>
      <c r="Z28" s="86"/>
      <c r="AA28" s="101">
        <v>0.002777777777777778</v>
      </c>
      <c r="AB28" s="103">
        <f>AB27+AB$26</f>
        <v>0.006944444444444444</v>
      </c>
      <c r="AC28" s="103">
        <f>AC27+AC$24</f>
        <v>0.01111111111111111</v>
      </c>
      <c r="AD28" s="103">
        <f>AD27+AD$22</f>
        <v>0.015277777777777776</v>
      </c>
      <c r="AE28" s="103">
        <f>AE27+AE$20</f>
        <v>0.020138888888888887</v>
      </c>
      <c r="AF28" s="103">
        <f>AF27+AF$18</f>
        <v>0.025694444444444443</v>
      </c>
      <c r="AG28" s="103">
        <f>AG27+AG$16</f>
        <v>0.03125</v>
      </c>
      <c r="AH28" s="103">
        <f>AH27+AH$14</f>
        <v>0.0375</v>
      </c>
      <c r="AI28" s="103">
        <f>AI27+AI$12</f>
        <v>0.05277777777777777</v>
      </c>
      <c r="AJ28" s="101">
        <f>AJ27+AJ$10</f>
        <v>0.08611111111111111</v>
      </c>
      <c r="AK28" s="112">
        <f>AK27+AK$8</f>
        <v>0.21180555555555555</v>
      </c>
      <c r="AL28" s="526"/>
      <c r="AM28" s="502"/>
      <c r="AN28" s="148"/>
    </row>
    <row r="29" spans="1:40" ht="12.75" customHeight="1">
      <c r="A29" s="148"/>
      <c r="B29" s="148"/>
      <c r="C29" s="148"/>
      <c r="D29" s="148"/>
      <c r="E29" s="535">
        <v>49</v>
      </c>
      <c r="F29" s="148"/>
      <c r="G29" s="148"/>
      <c r="H29" s="507" t="s">
        <v>24</v>
      </c>
      <c r="I29" s="449">
        <v>65</v>
      </c>
      <c r="J29" s="443">
        <v>55</v>
      </c>
      <c r="K29" s="443">
        <v>47</v>
      </c>
      <c r="L29" s="443">
        <v>42</v>
      </c>
      <c r="M29" s="443">
        <v>34</v>
      </c>
      <c r="N29" s="443">
        <v>28</v>
      </c>
      <c r="O29" s="443">
        <v>24</v>
      </c>
      <c r="P29" s="506">
        <v>22</v>
      </c>
      <c r="Q29" s="510">
        <v>19</v>
      </c>
      <c r="R29" s="511">
        <v>17</v>
      </c>
      <c r="S29" s="513">
        <v>16</v>
      </c>
      <c r="T29" s="478"/>
      <c r="U29" s="478"/>
      <c r="V29" s="478"/>
      <c r="W29" s="468" t="s">
        <v>40</v>
      </c>
      <c r="X29" s="489" t="s">
        <v>24</v>
      </c>
      <c r="Y29" s="529"/>
      <c r="Z29" s="108">
        <v>0</v>
      </c>
      <c r="AA29" s="74">
        <f aca="true" t="shared" si="3" ref="AA29:AH29">Z30+$AN$4</f>
        <v>0.0034722222222222225</v>
      </c>
      <c r="AB29" s="78">
        <f t="shared" si="3"/>
        <v>0.006944444444444445</v>
      </c>
      <c r="AC29" s="78">
        <f t="shared" si="3"/>
        <v>0.011111111111111112</v>
      </c>
      <c r="AD29" s="78">
        <f t="shared" si="3"/>
        <v>0.015277777777777777</v>
      </c>
      <c r="AE29" s="78">
        <f t="shared" si="3"/>
        <v>0.019444444444444445</v>
      </c>
      <c r="AF29" s="78">
        <f t="shared" si="3"/>
        <v>0.024305555555555556</v>
      </c>
      <c r="AG29" s="78">
        <f t="shared" si="3"/>
        <v>0.029861111111111113</v>
      </c>
      <c r="AH29" s="78">
        <f t="shared" si="3"/>
        <v>0.035416666666666666</v>
      </c>
      <c r="AI29" s="78">
        <f t="shared" si="0"/>
        <v>0.041666666666666664</v>
      </c>
      <c r="AJ29" s="74">
        <f t="shared" si="0"/>
        <v>0.056944444444444436</v>
      </c>
      <c r="AK29" s="111">
        <f t="shared" si="0"/>
        <v>0.09027777777777776</v>
      </c>
      <c r="AL29" s="432"/>
      <c r="AM29" s="502"/>
      <c r="AN29" s="148"/>
    </row>
    <row r="30" spans="1:40" ht="13.5" customHeight="1" thickBot="1">
      <c r="A30" s="148"/>
      <c r="B30" s="148"/>
      <c r="C30" s="148"/>
      <c r="D30" s="148"/>
      <c r="E30" s="440"/>
      <c r="F30" s="148"/>
      <c r="G30" s="148"/>
      <c r="H30" s="507"/>
      <c r="I30" s="450"/>
      <c r="J30" s="444"/>
      <c r="K30" s="444"/>
      <c r="L30" s="444"/>
      <c r="M30" s="444"/>
      <c r="N30" s="444"/>
      <c r="O30" s="444"/>
      <c r="P30" s="440"/>
      <c r="Q30" s="438"/>
      <c r="R30" s="512"/>
      <c r="S30" s="514"/>
      <c r="T30" s="479"/>
      <c r="U30" s="479"/>
      <c r="V30" s="479"/>
      <c r="W30" s="469"/>
      <c r="X30" s="490"/>
      <c r="Y30" s="530"/>
      <c r="Z30" s="75">
        <v>0.002777777777777778</v>
      </c>
      <c r="AA30" s="75">
        <f>AA29+AA$28</f>
        <v>0.00625</v>
      </c>
      <c r="AB30" s="79">
        <f>AB29+AB$26</f>
        <v>0.010416666666666668</v>
      </c>
      <c r="AC30" s="79">
        <f>AC29+AC$24</f>
        <v>0.014583333333333334</v>
      </c>
      <c r="AD30" s="79">
        <f>AD29+AD$22</f>
        <v>0.01875</v>
      </c>
      <c r="AE30" s="79">
        <f>AE29+AE$20</f>
        <v>0.02361111111111111</v>
      </c>
      <c r="AF30" s="79">
        <f>AF29+AF$18</f>
        <v>0.029166666666666667</v>
      </c>
      <c r="AG30" s="79">
        <f>AG29+AG$16</f>
        <v>0.034722222222222224</v>
      </c>
      <c r="AH30" s="79">
        <f>AH29+AH$14</f>
        <v>0.04097222222222222</v>
      </c>
      <c r="AI30" s="79">
        <f>AI29+AI$12</f>
        <v>0.056249999999999994</v>
      </c>
      <c r="AJ30" s="75">
        <f>AJ29+AJ$10</f>
        <v>0.08958333333333332</v>
      </c>
      <c r="AK30" s="73">
        <f>AK29+AK$8</f>
        <v>0.21527777777777776</v>
      </c>
      <c r="AL30" s="435"/>
      <c r="AM30" s="502"/>
      <c r="AN30" s="148"/>
    </row>
    <row r="31" spans="1:40" ht="12.75" customHeight="1">
      <c r="A31" s="148"/>
      <c r="B31" s="148"/>
      <c r="C31" s="148"/>
      <c r="D31" s="148"/>
      <c r="E31" s="156" t="s">
        <v>50</v>
      </c>
      <c r="F31" s="148"/>
      <c r="G31" s="148"/>
      <c r="H31" s="507" t="s">
        <v>25</v>
      </c>
      <c r="I31" s="508">
        <v>71</v>
      </c>
      <c r="J31" s="504">
        <v>59</v>
      </c>
      <c r="K31" s="504">
        <v>51</v>
      </c>
      <c r="L31" s="504">
        <v>45</v>
      </c>
      <c r="M31" s="504">
        <v>36</v>
      </c>
      <c r="N31" s="504">
        <v>30</v>
      </c>
      <c r="O31" s="504">
        <v>26</v>
      </c>
      <c r="P31" s="506">
        <v>23</v>
      </c>
      <c r="Q31" s="510">
        <v>20</v>
      </c>
      <c r="R31" s="511">
        <v>18</v>
      </c>
      <c r="S31" s="513">
        <v>17</v>
      </c>
      <c r="T31" s="534"/>
      <c r="U31" s="534"/>
      <c r="V31" s="520" t="s">
        <v>40</v>
      </c>
      <c r="W31" s="531" t="s">
        <v>25</v>
      </c>
      <c r="X31" s="88"/>
      <c r="Y31" s="109">
        <v>0</v>
      </c>
      <c r="Z31" s="106">
        <f aca="true" t="shared" si="4" ref="Z31:AH31">Y32+$AN$4</f>
        <v>0.0034722222222222225</v>
      </c>
      <c r="AA31" s="99">
        <f t="shared" si="4"/>
        <v>0.006944444444444445</v>
      </c>
      <c r="AB31" s="102">
        <f t="shared" si="4"/>
        <v>0.010416666666666666</v>
      </c>
      <c r="AC31" s="102">
        <f t="shared" si="4"/>
        <v>0.014583333333333332</v>
      </c>
      <c r="AD31" s="102">
        <f t="shared" si="4"/>
        <v>0.01875</v>
      </c>
      <c r="AE31" s="102">
        <f t="shared" si="4"/>
        <v>0.022916666666666665</v>
      </c>
      <c r="AF31" s="102">
        <f t="shared" si="4"/>
        <v>0.027777777777777776</v>
      </c>
      <c r="AG31" s="102">
        <f t="shared" si="4"/>
        <v>0.033333333333333326</v>
      </c>
      <c r="AH31" s="102">
        <f t="shared" si="4"/>
        <v>0.038888888888888876</v>
      </c>
      <c r="AI31" s="102">
        <f t="shared" si="0"/>
        <v>0.045138888888888874</v>
      </c>
      <c r="AJ31" s="104">
        <f t="shared" si="0"/>
        <v>0.060416666666666646</v>
      </c>
      <c r="AK31" s="107">
        <f t="shared" si="0"/>
        <v>0.09374999999999997</v>
      </c>
      <c r="AL31" s="532"/>
      <c r="AM31" s="502"/>
      <c r="AN31" s="148"/>
    </row>
    <row r="32" spans="1:40" ht="13.5" customHeight="1" thickBot="1">
      <c r="A32" s="148"/>
      <c r="B32" s="148"/>
      <c r="C32" s="148"/>
      <c r="D32" s="148"/>
      <c r="E32" s="156" t="s">
        <v>49</v>
      </c>
      <c r="F32" s="148"/>
      <c r="G32" s="148"/>
      <c r="H32" s="507"/>
      <c r="I32" s="509"/>
      <c r="J32" s="505"/>
      <c r="K32" s="505"/>
      <c r="L32" s="505"/>
      <c r="M32" s="505"/>
      <c r="N32" s="505"/>
      <c r="O32" s="505"/>
      <c r="P32" s="440"/>
      <c r="Q32" s="438"/>
      <c r="R32" s="512"/>
      <c r="S32" s="514"/>
      <c r="T32" s="518"/>
      <c r="U32" s="518"/>
      <c r="V32" s="521"/>
      <c r="W32" s="523"/>
      <c r="X32" s="89"/>
      <c r="Y32" s="101">
        <v>0.002777777777777778</v>
      </c>
      <c r="Z32" s="103">
        <f>Z31+Z$30</f>
        <v>0.00625</v>
      </c>
      <c r="AA32" s="101">
        <f>AA31+AA$28</f>
        <v>0.009722222222222222</v>
      </c>
      <c r="AB32" s="103">
        <f>AB31+AB$26</f>
        <v>0.013888888888888888</v>
      </c>
      <c r="AC32" s="103">
        <f>AC31+AC$24</f>
        <v>0.018055555555555554</v>
      </c>
      <c r="AD32" s="103">
        <f>AD31+AD$22</f>
        <v>0.02222222222222222</v>
      </c>
      <c r="AE32" s="103">
        <f>AE31+AE$20</f>
        <v>0.02708333333333333</v>
      </c>
      <c r="AF32" s="103">
        <f>AF31+AF$18</f>
        <v>0.032638888888888884</v>
      </c>
      <c r="AG32" s="103">
        <f>AG31+AG$16</f>
        <v>0.038194444444444434</v>
      </c>
      <c r="AH32" s="103">
        <f>AH31+AH$14</f>
        <v>0.04444444444444443</v>
      </c>
      <c r="AI32" s="103">
        <f>AI31+AI$12</f>
        <v>0.059722222222222204</v>
      </c>
      <c r="AJ32" s="101">
        <f>AJ31+AJ$10</f>
        <v>0.09305555555555553</v>
      </c>
      <c r="AK32" s="112">
        <f>AK31+AK$8</f>
        <v>0.21874999999999997</v>
      </c>
      <c r="AL32" s="526"/>
      <c r="AM32" s="502"/>
      <c r="AN32" s="148"/>
    </row>
    <row r="33" spans="1:40" ht="12.75" customHeight="1">
      <c r="A33" s="148"/>
      <c r="B33" s="148"/>
      <c r="C33" s="148"/>
      <c r="D33" s="148"/>
      <c r="E33" s="148"/>
      <c r="F33" s="148"/>
      <c r="G33" s="148"/>
      <c r="H33" s="507" t="s">
        <v>26</v>
      </c>
      <c r="I33" s="449">
        <v>77</v>
      </c>
      <c r="J33" s="443">
        <v>64</v>
      </c>
      <c r="K33" s="443">
        <v>55</v>
      </c>
      <c r="L33" s="443">
        <v>48</v>
      </c>
      <c r="M33" s="443">
        <v>39</v>
      </c>
      <c r="N33" s="443">
        <v>32</v>
      </c>
      <c r="O33" s="443">
        <v>28</v>
      </c>
      <c r="P33" s="506">
        <v>24</v>
      </c>
      <c r="Q33" s="510">
        <v>22</v>
      </c>
      <c r="R33" s="511">
        <v>19</v>
      </c>
      <c r="S33" s="536">
        <v>18</v>
      </c>
      <c r="T33" s="478"/>
      <c r="U33" s="468" t="s">
        <v>40</v>
      </c>
      <c r="V33" s="489" t="s">
        <v>26</v>
      </c>
      <c r="W33" s="529"/>
      <c r="X33" s="108">
        <v>0</v>
      </c>
      <c r="Y33" s="74">
        <f aca="true" t="shared" si="5" ref="Y33:AH33">X34+$AN$4</f>
        <v>0.002777777777777778</v>
      </c>
      <c r="Z33" s="78">
        <f t="shared" si="5"/>
        <v>0.00625</v>
      </c>
      <c r="AA33" s="74">
        <f t="shared" si="5"/>
        <v>0.009722222222222222</v>
      </c>
      <c r="AB33" s="78">
        <f t="shared" si="5"/>
        <v>0.013194444444444444</v>
      </c>
      <c r="AC33" s="78">
        <f t="shared" si="5"/>
        <v>0.017361111111111112</v>
      </c>
      <c r="AD33" s="78">
        <f t="shared" si="5"/>
        <v>0.02152777777777778</v>
      </c>
      <c r="AE33" s="78">
        <f t="shared" si="5"/>
        <v>0.025694444444444447</v>
      </c>
      <c r="AF33" s="78">
        <f t="shared" si="5"/>
        <v>0.030555555555555558</v>
      </c>
      <c r="AG33" s="78">
        <f t="shared" si="5"/>
        <v>0.03611111111111111</v>
      </c>
      <c r="AH33" s="78">
        <f t="shared" si="5"/>
        <v>0.04166666666666666</v>
      </c>
      <c r="AI33" s="78">
        <f t="shared" si="0"/>
        <v>0.047916666666666656</v>
      </c>
      <c r="AJ33" s="78">
        <f t="shared" si="0"/>
        <v>0.06319444444444443</v>
      </c>
      <c r="AK33" s="111">
        <f t="shared" si="0"/>
        <v>0.09652777777777777</v>
      </c>
      <c r="AL33" s="432"/>
      <c r="AM33" s="502"/>
      <c r="AN33" s="148"/>
    </row>
    <row r="34" spans="1:40" ht="13.5" customHeight="1" thickBot="1">
      <c r="A34" s="148"/>
      <c r="B34" s="148"/>
      <c r="C34" s="148"/>
      <c r="D34" s="148"/>
      <c r="E34" s="149"/>
      <c r="F34" s="148"/>
      <c r="G34" s="148"/>
      <c r="H34" s="507"/>
      <c r="I34" s="450"/>
      <c r="J34" s="444"/>
      <c r="K34" s="444"/>
      <c r="L34" s="444"/>
      <c r="M34" s="444"/>
      <c r="N34" s="444"/>
      <c r="O34" s="444"/>
      <c r="P34" s="440"/>
      <c r="Q34" s="438"/>
      <c r="R34" s="512"/>
      <c r="S34" s="537"/>
      <c r="T34" s="479"/>
      <c r="U34" s="469"/>
      <c r="V34" s="533"/>
      <c r="W34" s="530"/>
      <c r="X34" s="75">
        <v>0.0020833333333333333</v>
      </c>
      <c r="Y34" s="75">
        <f>Y33+Y$32</f>
        <v>0.005555555555555556</v>
      </c>
      <c r="Z34" s="79">
        <f>Z33+Z$30</f>
        <v>0.009027777777777779</v>
      </c>
      <c r="AA34" s="75">
        <f>AA33+AA$28</f>
        <v>0.0125</v>
      </c>
      <c r="AB34" s="79">
        <f>AB33+AB$26</f>
        <v>0.016666666666666666</v>
      </c>
      <c r="AC34" s="79">
        <f>AC33+AC$24</f>
        <v>0.020833333333333336</v>
      </c>
      <c r="AD34" s="79">
        <f>AD33+AD$22</f>
        <v>0.025</v>
      </c>
      <c r="AE34" s="79">
        <f>AE33+AE$20</f>
        <v>0.029861111111111113</v>
      </c>
      <c r="AF34" s="79">
        <f>AF33+AF$18</f>
        <v>0.035416666666666666</v>
      </c>
      <c r="AG34" s="79">
        <f>AG33+AG$16</f>
        <v>0.040972222222222215</v>
      </c>
      <c r="AH34" s="79">
        <f>AH33+AH$14</f>
        <v>0.047222222222222214</v>
      </c>
      <c r="AI34" s="79">
        <f>AI33+AI$12</f>
        <v>0.062499999999999986</v>
      </c>
      <c r="AJ34" s="79">
        <f>AJ33+AJ$10</f>
        <v>0.09583333333333333</v>
      </c>
      <c r="AK34" s="73">
        <f>AK33+AK$8</f>
        <v>0.22152777777777777</v>
      </c>
      <c r="AL34" s="435"/>
      <c r="AM34" s="502"/>
      <c r="AN34" s="148"/>
    </row>
    <row r="35" spans="1:40" ht="12.75" customHeight="1">
      <c r="A35" s="148"/>
      <c r="B35" s="148"/>
      <c r="C35" s="148"/>
      <c r="D35" s="148"/>
      <c r="E35" s="148"/>
      <c r="F35" s="148"/>
      <c r="G35" s="148"/>
      <c r="H35" s="507" t="s">
        <v>27</v>
      </c>
      <c r="I35" s="508">
        <v>83</v>
      </c>
      <c r="J35" s="504">
        <v>69</v>
      </c>
      <c r="K35" s="504">
        <v>59</v>
      </c>
      <c r="L35" s="504">
        <v>51</v>
      </c>
      <c r="M35" s="504">
        <v>41</v>
      </c>
      <c r="N35" s="504">
        <v>34</v>
      </c>
      <c r="O35" s="504">
        <v>29</v>
      </c>
      <c r="P35" s="506">
        <v>26</v>
      </c>
      <c r="Q35" s="510">
        <v>23</v>
      </c>
      <c r="R35" s="441">
        <v>20</v>
      </c>
      <c r="S35" s="534"/>
      <c r="T35" s="520" t="s">
        <v>40</v>
      </c>
      <c r="U35" s="531" t="s">
        <v>27</v>
      </c>
      <c r="V35" s="88"/>
      <c r="W35" s="113">
        <v>0</v>
      </c>
      <c r="X35" s="106">
        <f aca="true" t="shared" si="6" ref="X35:AH35">W36+$AN$4</f>
        <v>0.002777777777777778</v>
      </c>
      <c r="Y35" s="99">
        <f t="shared" si="6"/>
        <v>0.005555555555555556</v>
      </c>
      <c r="Z35" s="102">
        <f t="shared" si="6"/>
        <v>0.009027777777777777</v>
      </c>
      <c r="AA35" s="99">
        <f t="shared" si="6"/>
        <v>0.012499999999999999</v>
      </c>
      <c r="AB35" s="102">
        <f t="shared" si="6"/>
        <v>0.01597222222222222</v>
      </c>
      <c r="AC35" s="102">
        <f t="shared" si="6"/>
        <v>0.02013888888888889</v>
      </c>
      <c r="AD35" s="102">
        <f t="shared" si="6"/>
        <v>0.024305555555555556</v>
      </c>
      <c r="AE35" s="102">
        <f t="shared" si="6"/>
        <v>0.02847222222222222</v>
      </c>
      <c r="AF35" s="102">
        <f t="shared" si="6"/>
        <v>0.03333333333333333</v>
      </c>
      <c r="AG35" s="102">
        <f t="shared" si="6"/>
        <v>0.03888888888888889</v>
      </c>
      <c r="AH35" s="102">
        <f t="shared" si="6"/>
        <v>0.04444444444444444</v>
      </c>
      <c r="AI35" s="102">
        <f t="shared" si="0"/>
        <v>0.05069444444444444</v>
      </c>
      <c r="AJ35" s="102">
        <f t="shared" si="0"/>
        <v>0.06597222222222221</v>
      </c>
      <c r="AK35" s="107">
        <f t="shared" si="0"/>
        <v>0.09930555555555554</v>
      </c>
      <c r="AL35" s="532"/>
      <c r="AM35" s="502"/>
      <c r="AN35" s="148"/>
    </row>
    <row r="36" spans="1:40" ht="13.5" customHeight="1" thickBot="1">
      <c r="A36" s="148"/>
      <c r="B36" s="148"/>
      <c r="C36" s="148"/>
      <c r="D36" s="148"/>
      <c r="E36" s="148"/>
      <c r="F36" s="148"/>
      <c r="G36" s="148"/>
      <c r="H36" s="507"/>
      <c r="I36" s="509"/>
      <c r="J36" s="505"/>
      <c r="K36" s="505"/>
      <c r="L36" s="505"/>
      <c r="M36" s="505"/>
      <c r="N36" s="505"/>
      <c r="O36" s="505"/>
      <c r="P36" s="440"/>
      <c r="Q36" s="438"/>
      <c r="R36" s="442"/>
      <c r="S36" s="518"/>
      <c r="T36" s="521"/>
      <c r="U36" s="523"/>
      <c r="V36" s="89"/>
      <c r="W36" s="101">
        <v>0.0020833333333333333</v>
      </c>
      <c r="X36" s="103">
        <f>X35+X$34</f>
        <v>0.004861111111111111</v>
      </c>
      <c r="Y36" s="101">
        <f>Y35+Y$32</f>
        <v>0.008333333333333333</v>
      </c>
      <c r="Z36" s="103">
        <f>Z35+Z$30</f>
        <v>0.011805555555555555</v>
      </c>
      <c r="AA36" s="101">
        <f>AA35+AA$28</f>
        <v>0.015277777777777777</v>
      </c>
      <c r="AB36" s="103">
        <f>AB35+AB$26</f>
        <v>0.019444444444444445</v>
      </c>
      <c r="AC36" s="103">
        <f>AC35+AC$24</f>
        <v>0.02361111111111111</v>
      </c>
      <c r="AD36" s="103">
        <f>AD35+AD$22</f>
        <v>0.027777777777777776</v>
      </c>
      <c r="AE36" s="103">
        <f>AE35+AE$20</f>
        <v>0.03263888888888889</v>
      </c>
      <c r="AF36" s="103">
        <f>AF35+AF$18</f>
        <v>0.03819444444444445</v>
      </c>
      <c r="AG36" s="103">
        <f>AG35+AG$16</f>
        <v>0.04375</v>
      </c>
      <c r="AH36" s="103">
        <f>AH35+AH$14</f>
        <v>0.049999999999999996</v>
      </c>
      <c r="AI36" s="103">
        <f>AI35+AI$12</f>
        <v>0.06527777777777777</v>
      </c>
      <c r="AJ36" s="103">
        <f>AJ35+AJ$10</f>
        <v>0.0986111111111111</v>
      </c>
      <c r="AK36" s="112">
        <f>AK35+AK$8</f>
        <v>0.22430555555555554</v>
      </c>
      <c r="AL36" s="526"/>
      <c r="AM36" s="502"/>
      <c r="AN36" s="148"/>
    </row>
    <row r="37" spans="1:40" ht="12.75" customHeight="1">
      <c r="A37" s="148"/>
      <c r="B37" s="148"/>
      <c r="C37" s="148"/>
      <c r="D37" s="148"/>
      <c r="E37" s="148"/>
      <c r="F37" s="148"/>
      <c r="G37" s="148"/>
      <c r="H37" s="507" t="s">
        <v>28</v>
      </c>
      <c r="I37" s="449">
        <v>90</v>
      </c>
      <c r="J37" s="443">
        <v>74</v>
      </c>
      <c r="K37" s="443">
        <v>63</v>
      </c>
      <c r="L37" s="443">
        <v>55</v>
      </c>
      <c r="M37" s="443">
        <v>44</v>
      </c>
      <c r="N37" s="443">
        <v>36</v>
      </c>
      <c r="O37" s="506">
        <v>31</v>
      </c>
      <c r="P37" s="506">
        <v>29</v>
      </c>
      <c r="Q37" s="510">
        <v>24</v>
      </c>
      <c r="R37" s="478"/>
      <c r="S37" s="468" t="s">
        <v>40</v>
      </c>
      <c r="T37" s="489" t="s">
        <v>28</v>
      </c>
      <c r="U37" s="529"/>
      <c r="V37" s="108">
        <v>0</v>
      </c>
      <c r="W37" s="74">
        <f aca="true" t="shared" si="7" ref="W37:AH37">V38+$AN$4</f>
        <v>0.002777777777777778</v>
      </c>
      <c r="X37" s="78">
        <f t="shared" si="7"/>
        <v>0.005555555555555556</v>
      </c>
      <c r="Y37" s="74">
        <f t="shared" si="7"/>
        <v>0.008333333333333333</v>
      </c>
      <c r="Z37" s="78">
        <f t="shared" si="7"/>
        <v>0.011805555555555555</v>
      </c>
      <c r="AA37" s="78">
        <f t="shared" si="7"/>
        <v>0.015277777777777777</v>
      </c>
      <c r="AB37" s="78">
        <f t="shared" si="7"/>
        <v>0.01875</v>
      </c>
      <c r="AC37" s="78">
        <f t="shared" si="7"/>
        <v>0.022916666666666665</v>
      </c>
      <c r="AD37" s="78">
        <f t="shared" si="7"/>
        <v>0.02708333333333333</v>
      </c>
      <c r="AE37" s="78">
        <f t="shared" si="7"/>
        <v>0.031249999999999997</v>
      </c>
      <c r="AF37" s="78">
        <f t="shared" si="7"/>
        <v>0.03611111111111111</v>
      </c>
      <c r="AG37" s="78">
        <f t="shared" si="7"/>
        <v>0.04166666666666666</v>
      </c>
      <c r="AH37" s="78">
        <f t="shared" si="7"/>
        <v>0.04722222222222221</v>
      </c>
      <c r="AI37" s="78">
        <f t="shared" si="0"/>
        <v>0.053472222222222206</v>
      </c>
      <c r="AJ37" s="74">
        <f t="shared" si="0"/>
        <v>0.06874999999999998</v>
      </c>
      <c r="AK37" s="111">
        <f t="shared" si="0"/>
        <v>0.10277777777777779</v>
      </c>
      <c r="AL37" s="432"/>
      <c r="AM37" s="502"/>
      <c r="AN37" s="148"/>
    </row>
    <row r="38" spans="1:40" ht="13.5" customHeight="1" thickBot="1">
      <c r="A38" s="148"/>
      <c r="B38" s="148"/>
      <c r="C38" s="148"/>
      <c r="D38" s="148"/>
      <c r="E38" s="148"/>
      <c r="F38" s="148"/>
      <c r="G38" s="187" t="s">
        <v>51</v>
      </c>
      <c r="H38" s="507"/>
      <c r="I38" s="450"/>
      <c r="J38" s="444"/>
      <c r="K38" s="444"/>
      <c r="L38" s="444"/>
      <c r="M38" s="444"/>
      <c r="N38" s="444"/>
      <c r="O38" s="440"/>
      <c r="P38" s="440"/>
      <c r="Q38" s="438"/>
      <c r="R38" s="479"/>
      <c r="S38" s="469"/>
      <c r="T38" s="533"/>
      <c r="U38" s="530"/>
      <c r="V38" s="75">
        <v>0.0020833333333333333</v>
      </c>
      <c r="W38" s="75">
        <f>W37+W$36</f>
        <v>0.004861111111111111</v>
      </c>
      <c r="X38" s="79">
        <f>X37+X$34</f>
        <v>0.0076388888888888895</v>
      </c>
      <c r="Y38" s="75">
        <f>Y37+Y$32</f>
        <v>0.011111111111111112</v>
      </c>
      <c r="Z38" s="79">
        <f>Z37+Z$30</f>
        <v>0.014583333333333334</v>
      </c>
      <c r="AA38" s="79">
        <f>AA37+AA$28</f>
        <v>0.018055555555555554</v>
      </c>
      <c r="AB38" s="79">
        <f>AB37+AB$26</f>
        <v>0.02222222222222222</v>
      </c>
      <c r="AC38" s="79">
        <f>AC37+AC$24</f>
        <v>0.026388888888888885</v>
      </c>
      <c r="AD38" s="79">
        <f>AD37+AD$22</f>
        <v>0.03055555555555555</v>
      </c>
      <c r="AE38" s="79">
        <f>AE37+AE$20</f>
        <v>0.035416666666666666</v>
      </c>
      <c r="AF38" s="79">
        <f>AF37+AF$18</f>
        <v>0.040972222222222215</v>
      </c>
      <c r="AG38" s="79">
        <f>AG37+AG$16</f>
        <v>0.046527777777777765</v>
      </c>
      <c r="AH38" s="79">
        <f>AH37+AH$14</f>
        <v>0.052777777777777764</v>
      </c>
      <c r="AI38" s="79">
        <f>AI37+AI$12</f>
        <v>0.06805555555555554</v>
      </c>
      <c r="AJ38" s="75">
        <v>0.10208333333333335</v>
      </c>
      <c r="AK38" s="73">
        <f>AK37+AK$8</f>
        <v>0.2277777777777778</v>
      </c>
      <c r="AL38" s="435"/>
      <c r="AM38" s="502"/>
      <c r="AN38" s="148"/>
    </row>
    <row r="39" spans="1:40" ht="12.75" customHeight="1">
      <c r="A39" s="148"/>
      <c r="B39" s="148"/>
      <c r="C39" s="148"/>
      <c r="D39" s="148"/>
      <c r="E39" s="148"/>
      <c r="F39" s="148"/>
      <c r="G39" s="158" t="s">
        <v>47</v>
      </c>
      <c r="H39" s="507" t="s">
        <v>29</v>
      </c>
      <c r="I39" s="508">
        <v>98</v>
      </c>
      <c r="J39" s="504">
        <v>80</v>
      </c>
      <c r="K39" s="504">
        <v>67</v>
      </c>
      <c r="L39" s="504">
        <v>58</v>
      </c>
      <c r="M39" s="504">
        <v>46</v>
      </c>
      <c r="N39" s="506">
        <v>38</v>
      </c>
      <c r="O39" s="506">
        <v>33</v>
      </c>
      <c r="P39" s="506">
        <v>29</v>
      </c>
      <c r="Q39" s="441">
        <v>25</v>
      </c>
      <c r="R39" s="520" t="s">
        <v>40</v>
      </c>
      <c r="S39" s="531" t="s">
        <v>29</v>
      </c>
      <c r="T39" s="88"/>
      <c r="U39" s="113">
        <v>0</v>
      </c>
      <c r="V39" s="106">
        <f aca="true" t="shared" si="8" ref="V39:AH39">U40+$AN$4</f>
        <v>0.002777777777777778</v>
      </c>
      <c r="W39" s="99">
        <f t="shared" si="8"/>
        <v>0.005555555555555556</v>
      </c>
      <c r="X39" s="102">
        <f t="shared" si="8"/>
        <v>0.008333333333333333</v>
      </c>
      <c r="Y39" s="99">
        <f t="shared" si="8"/>
        <v>0.01111111111111111</v>
      </c>
      <c r="Z39" s="102">
        <f t="shared" si="8"/>
        <v>0.014583333333333332</v>
      </c>
      <c r="AA39" s="102">
        <f t="shared" si="8"/>
        <v>0.018055555555555554</v>
      </c>
      <c r="AB39" s="102">
        <f t="shared" si="8"/>
        <v>0.021527777777777778</v>
      </c>
      <c r="AC39" s="102">
        <f t="shared" si="8"/>
        <v>0.025694444444444447</v>
      </c>
      <c r="AD39" s="102">
        <f t="shared" si="8"/>
        <v>0.029861111111111113</v>
      </c>
      <c r="AE39" s="102">
        <f t="shared" si="8"/>
        <v>0.034027777777777775</v>
      </c>
      <c r="AF39" s="102">
        <f t="shared" si="8"/>
        <v>0.03888888888888888</v>
      </c>
      <c r="AG39" s="102">
        <f t="shared" si="8"/>
        <v>0.04444444444444444</v>
      </c>
      <c r="AH39" s="102">
        <f t="shared" si="8"/>
        <v>0.04999999999999999</v>
      </c>
      <c r="AI39" s="102">
        <f t="shared" si="0"/>
        <v>0.05624999999999999</v>
      </c>
      <c r="AJ39" s="104">
        <f t="shared" si="0"/>
        <v>0.07152777777777776</v>
      </c>
      <c r="AK39" s="107">
        <f t="shared" si="0"/>
        <v>0.1048611111111111</v>
      </c>
      <c r="AL39" s="532"/>
      <c r="AM39" s="502"/>
      <c r="AN39" s="148"/>
    </row>
    <row r="40" spans="1:40" ht="13.5" customHeight="1" thickBot="1">
      <c r="A40" s="148"/>
      <c r="B40" s="148"/>
      <c r="C40" s="148"/>
      <c r="D40" s="148"/>
      <c r="E40" s="148"/>
      <c r="F40" s="148"/>
      <c r="G40" s="158" t="s">
        <v>52</v>
      </c>
      <c r="H40" s="507"/>
      <c r="I40" s="509"/>
      <c r="J40" s="505"/>
      <c r="K40" s="505"/>
      <c r="L40" s="505"/>
      <c r="M40" s="505"/>
      <c r="N40" s="440"/>
      <c r="O40" s="440"/>
      <c r="P40" s="440"/>
      <c r="Q40" s="442"/>
      <c r="R40" s="521"/>
      <c r="S40" s="523"/>
      <c r="T40" s="89"/>
      <c r="U40" s="101">
        <v>0.0020833333333333333</v>
      </c>
      <c r="V40" s="103">
        <f>V39+V$38</f>
        <v>0.004861111111111111</v>
      </c>
      <c r="W40" s="101">
        <f>W39+W$36</f>
        <v>0.0076388888888888895</v>
      </c>
      <c r="X40" s="103">
        <f>X39+X$34</f>
        <v>0.010416666666666666</v>
      </c>
      <c r="Y40" s="101">
        <f>Y39+Y$32</f>
        <v>0.013888888888888888</v>
      </c>
      <c r="Z40" s="103">
        <f>Z39+Z$30</f>
        <v>0.01736111111111111</v>
      </c>
      <c r="AA40" s="103">
        <f>AA39+AA$28</f>
        <v>0.020833333333333332</v>
      </c>
      <c r="AB40" s="103">
        <f>AB39+AB$26</f>
        <v>0.025</v>
      </c>
      <c r="AC40" s="103">
        <f>AC39+AC$24</f>
        <v>0.029166666666666667</v>
      </c>
      <c r="AD40" s="103">
        <f>AD39+AD$22</f>
        <v>0.03333333333333333</v>
      </c>
      <c r="AE40" s="103">
        <f>AE39+AE$20</f>
        <v>0.03819444444444444</v>
      </c>
      <c r="AF40" s="103">
        <f>AF39+AF$18</f>
        <v>0.04375</v>
      </c>
      <c r="AG40" s="103">
        <f>AG39+AG$16</f>
        <v>0.04930555555555555</v>
      </c>
      <c r="AH40" s="103">
        <f>AH39+AH$14</f>
        <v>0.055555555555555546</v>
      </c>
      <c r="AI40" s="103">
        <f>AI39+AI$12</f>
        <v>0.07083333333333332</v>
      </c>
      <c r="AJ40" s="101">
        <f>AJ39+AJ$10</f>
        <v>0.10416666666666666</v>
      </c>
      <c r="AK40" s="112">
        <f>AK39+AK$8</f>
        <v>0.2298611111111111</v>
      </c>
      <c r="AL40" s="526"/>
      <c r="AM40" s="502"/>
      <c r="AN40" s="148"/>
    </row>
    <row r="41" spans="1:40" ht="12.75" customHeight="1">
      <c r="A41" s="148"/>
      <c r="B41" s="148"/>
      <c r="C41" s="148"/>
      <c r="D41" s="148"/>
      <c r="E41" s="148"/>
      <c r="F41" s="148"/>
      <c r="G41" s="158" t="s">
        <v>53</v>
      </c>
      <c r="H41" s="507" t="s">
        <v>30</v>
      </c>
      <c r="I41" s="449">
        <v>106</v>
      </c>
      <c r="J41" s="443">
        <v>85</v>
      </c>
      <c r="K41" s="443">
        <v>72</v>
      </c>
      <c r="L41" s="443">
        <v>52</v>
      </c>
      <c r="M41" s="439">
        <v>49</v>
      </c>
      <c r="N41" s="506">
        <v>41</v>
      </c>
      <c r="O41" s="506">
        <v>34</v>
      </c>
      <c r="P41" s="441">
        <v>30</v>
      </c>
      <c r="Q41" s="468" t="s">
        <v>40</v>
      </c>
      <c r="R41" s="489" t="s">
        <v>30</v>
      </c>
      <c r="S41" s="529"/>
      <c r="T41" s="108">
        <v>0</v>
      </c>
      <c r="U41" s="74">
        <f aca="true" t="shared" si="9" ref="U41:AH41">T42+$AN$4</f>
        <v>0.002777777777777778</v>
      </c>
      <c r="V41" s="78">
        <f t="shared" si="9"/>
        <v>0.005555555555555556</v>
      </c>
      <c r="W41" s="74">
        <f t="shared" si="9"/>
        <v>0.008333333333333333</v>
      </c>
      <c r="X41" s="78">
        <f t="shared" si="9"/>
        <v>0.01111111111111111</v>
      </c>
      <c r="Y41" s="78">
        <f t="shared" si="9"/>
        <v>0.013888888888888886</v>
      </c>
      <c r="Z41" s="78">
        <f t="shared" si="9"/>
        <v>0.01736111111111111</v>
      </c>
      <c r="AA41" s="78">
        <f t="shared" si="9"/>
        <v>0.020833333333333332</v>
      </c>
      <c r="AB41" s="78">
        <f t="shared" si="9"/>
        <v>0.024305555555555556</v>
      </c>
      <c r="AC41" s="78">
        <f t="shared" si="9"/>
        <v>0.02847222222222222</v>
      </c>
      <c r="AD41" s="78">
        <f t="shared" si="9"/>
        <v>0.032638888888888884</v>
      </c>
      <c r="AE41" s="78">
        <f t="shared" si="9"/>
        <v>0.03680555555555555</v>
      </c>
      <c r="AF41" s="78">
        <f t="shared" si="9"/>
        <v>0.04166666666666666</v>
      </c>
      <c r="AG41" s="78">
        <f t="shared" si="9"/>
        <v>0.04722222222222221</v>
      </c>
      <c r="AH41" s="78">
        <f t="shared" si="9"/>
        <v>0.05277777777777776</v>
      </c>
      <c r="AI41" s="78">
        <f t="shared" si="0"/>
        <v>0.059027777777777755</v>
      </c>
      <c r="AJ41" s="74">
        <f t="shared" si="0"/>
        <v>0.07430555555555553</v>
      </c>
      <c r="AK41" s="111">
        <f t="shared" si="0"/>
        <v>0.10763888888888887</v>
      </c>
      <c r="AL41" s="432"/>
      <c r="AM41" s="502"/>
      <c r="AN41" s="148"/>
    </row>
    <row r="42" spans="1:40" ht="13.5" customHeight="1" thickBot="1">
      <c r="A42" s="148"/>
      <c r="B42" s="148"/>
      <c r="C42" s="148"/>
      <c r="D42" s="148"/>
      <c r="E42" s="148"/>
      <c r="F42" s="148"/>
      <c r="G42" s="148"/>
      <c r="H42" s="507"/>
      <c r="I42" s="450"/>
      <c r="J42" s="444"/>
      <c r="K42" s="444"/>
      <c r="L42" s="444"/>
      <c r="M42" s="440"/>
      <c r="N42" s="440"/>
      <c r="O42" s="440"/>
      <c r="P42" s="442"/>
      <c r="Q42" s="469"/>
      <c r="R42" s="533"/>
      <c r="S42" s="530"/>
      <c r="T42" s="121">
        <v>0.0020833333333333333</v>
      </c>
      <c r="U42" s="75">
        <f>U41+U$40</f>
        <v>0.004861111111111111</v>
      </c>
      <c r="V42" s="79">
        <f>V41+V$38</f>
        <v>0.0076388888888888895</v>
      </c>
      <c r="W42" s="75">
        <f>W41+W$36</f>
        <v>0.010416666666666666</v>
      </c>
      <c r="X42" s="79">
        <f>X41+X$34</f>
        <v>0.013194444444444443</v>
      </c>
      <c r="Y42" s="79">
        <f>Y41+Y$32</f>
        <v>0.016666666666666663</v>
      </c>
      <c r="Z42" s="79">
        <f>Z41+Z$30</f>
        <v>0.020138888888888887</v>
      </c>
      <c r="AA42" s="79">
        <f>AA41+AA$28</f>
        <v>0.02361111111111111</v>
      </c>
      <c r="AB42" s="79">
        <f>AB41+AB$26</f>
        <v>0.027777777777777776</v>
      </c>
      <c r="AC42" s="79">
        <f>AC41+AC$24</f>
        <v>0.03194444444444444</v>
      </c>
      <c r="AD42" s="79">
        <f>AD41+AD$22</f>
        <v>0.03611111111111111</v>
      </c>
      <c r="AE42" s="79">
        <f>AE41+AE$20</f>
        <v>0.040972222222222215</v>
      </c>
      <c r="AF42" s="79">
        <f>AF41+AF$18</f>
        <v>0.046527777777777765</v>
      </c>
      <c r="AG42" s="79">
        <f>AG41+AG$16</f>
        <v>0.052083333333333315</v>
      </c>
      <c r="AH42" s="79">
        <f>AH41+AH$14</f>
        <v>0.05833333333333331</v>
      </c>
      <c r="AI42" s="79">
        <f>AI41+AI$12</f>
        <v>0.07361111111111109</v>
      </c>
      <c r="AJ42" s="75">
        <f>AJ41+AJ$10</f>
        <v>0.10694444444444443</v>
      </c>
      <c r="AK42" s="73">
        <f>AK41+AK$8</f>
        <v>0.23263888888888887</v>
      </c>
      <c r="AL42" s="435"/>
      <c r="AM42" s="502"/>
      <c r="AN42" s="148"/>
    </row>
    <row r="43" spans="1:40" ht="12.75" customHeight="1">
      <c r="A43" s="148"/>
      <c r="B43" s="148"/>
      <c r="C43" s="148"/>
      <c r="D43" s="148"/>
      <c r="E43" s="148"/>
      <c r="F43" s="148"/>
      <c r="G43" s="148"/>
      <c r="H43" s="507" t="s">
        <v>31</v>
      </c>
      <c r="I43" s="508">
        <v>115</v>
      </c>
      <c r="J43" s="508">
        <v>92</v>
      </c>
      <c r="K43" s="508">
        <v>77</v>
      </c>
      <c r="L43" s="508">
        <v>66</v>
      </c>
      <c r="M43" s="506">
        <v>52</v>
      </c>
      <c r="N43" s="506">
        <v>43</v>
      </c>
      <c r="O43" s="441">
        <v>35</v>
      </c>
      <c r="P43" s="520" t="s">
        <v>40</v>
      </c>
      <c r="Q43" s="531" t="s">
        <v>31</v>
      </c>
      <c r="R43" s="86"/>
      <c r="S43" s="109">
        <v>0</v>
      </c>
      <c r="T43" s="106">
        <f aca="true" t="shared" si="10" ref="T43:AH43">S44+$AN$4</f>
        <v>0.002777777777777778</v>
      </c>
      <c r="U43" s="104">
        <f t="shared" si="10"/>
        <v>0.005555555555555556</v>
      </c>
      <c r="V43" s="102">
        <f t="shared" si="10"/>
        <v>0.008333333333333333</v>
      </c>
      <c r="W43" s="99">
        <f t="shared" si="10"/>
        <v>0.01111111111111111</v>
      </c>
      <c r="X43" s="102">
        <f t="shared" si="10"/>
        <v>0.013888888888888886</v>
      </c>
      <c r="Y43" s="102">
        <f t="shared" si="10"/>
        <v>0.016666666666666666</v>
      </c>
      <c r="Z43" s="102">
        <f t="shared" si="10"/>
        <v>0.02013888888888889</v>
      </c>
      <c r="AA43" s="102">
        <f t="shared" si="10"/>
        <v>0.023611111111111114</v>
      </c>
      <c r="AB43" s="102">
        <f t="shared" si="10"/>
        <v>0.027083333333333338</v>
      </c>
      <c r="AC43" s="102">
        <f t="shared" si="10"/>
        <v>0.03125</v>
      </c>
      <c r="AD43" s="104">
        <f t="shared" si="10"/>
        <v>0.035416666666666666</v>
      </c>
      <c r="AE43" s="102">
        <f t="shared" si="10"/>
        <v>0.03958333333333333</v>
      </c>
      <c r="AF43" s="102">
        <f t="shared" si="10"/>
        <v>0.04444444444444444</v>
      </c>
      <c r="AG43" s="102">
        <f t="shared" si="10"/>
        <v>0.04999999999999999</v>
      </c>
      <c r="AH43" s="102">
        <f t="shared" si="10"/>
        <v>0.05555555555555554</v>
      </c>
      <c r="AI43" s="102">
        <f t="shared" si="0"/>
        <v>0.06180555555555554</v>
      </c>
      <c r="AJ43" s="104">
        <f t="shared" si="0"/>
        <v>0.07708333333333331</v>
      </c>
      <c r="AK43" s="107">
        <f t="shared" si="0"/>
        <v>0.11041666666666664</v>
      </c>
      <c r="AL43" s="532"/>
      <c r="AM43" s="502"/>
      <c r="AN43" s="148"/>
    </row>
    <row r="44" spans="1:40" ht="13.5" customHeight="1" thickBot="1">
      <c r="A44" s="148"/>
      <c r="B44" s="148"/>
      <c r="C44" s="148"/>
      <c r="D44" s="148"/>
      <c r="E44" s="148"/>
      <c r="F44" s="148"/>
      <c r="G44" s="157"/>
      <c r="H44" s="507"/>
      <c r="I44" s="509"/>
      <c r="J44" s="509"/>
      <c r="K44" s="509"/>
      <c r="L44" s="509"/>
      <c r="M44" s="440"/>
      <c r="N44" s="440"/>
      <c r="O44" s="442"/>
      <c r="P44" s="521"/>
      <c r="Q44" s="523"/>
      <c r="R44" s="89"/>
      <c r="S44" s="101">
        <v>0.0020833333333333333</v>
      </c>
      <c r="T44" s="103">
        <f>T43+T$42</f>
        <v>0.004861111111111111</v>
      </c>
      <c r="U44" s="101">
        <f>U43+U$40</f>
        <v>0.0076388888888888895</v>
      </c>
      <c r="V44" s="103">
        <f>V43+V$38</f>
        <v>0.010416666666666666</v>
      </c>
      <c r="W44" s="101">
        <f>W43+W$36</f>
        <v>0.013194444444444443</v>
      </c>
      <c r="X44" s="103">
        <f>X43+X$34</f>
        <v>0.01597222222222222</v>
      </c>
      <c r="Y44" s="103">
        <f>Y43+Y$32</f>
        <v>0.019444444444444445</v>
      </c>
      <c r="Z44" s="103">
        <f>Z43+Z$30</f>
        <v>0.02291666666666667</v>
      </c>
      <c r="AA44" s="103">
        <f>AA43+AA$28</f>
        <v>0.026388888888888892</v>
      </c>
      <c r="AB44" s="103">
        <f>AB43+AB$26</f>
        <v>0.030555555555555558</v>
      </c>
      <c r="AC44" s="103">
        <f>AC43+AC$24</f>
        <v>0.034722222222222224</v>
      </c>
      <c r="AD44" s="103">
        <f>AD43+AD$22</f>
        <v>0.03888888888888889</v>
      </c>
      <c r="AE44" s="103">
        <f>AE43+AE$20</f>
        <v>0.04375</v>
      </c>
      <c r="AF44" s="103">
        <f>AF43+AF$18</f>
        <v>0.04930555555555555</v>
      </c>
      <c r="AG44" s="103">
        <f>AG43+AG$16</f>
        <v>0.0548611111111111</v>
      </c>
      <c r="AH44" s="103">
        <f>AH43+AH$14</f>
        <v>0.061111111111111095</v>
      </c>
      <c r="AI44" s="103">
        <f>AI43+AI$12</f>
        <v>0.07638888888888887</v>
      </c>
      <c r="AJ44" s="101">
        <f>AJ43+AJ$10</f>
        <v>0.1097222222222222</v>
      </c>
      <c r="AK44" s="112">
        <f>AK43+AK$8</f>
        <v>0.23541666666666664</v>
      </c>
      <c r="AL44" s="526"/>
      <c r="AM44" s="502"/>
      <c r="AN44" s="148"/>
    </row>
    <row r="45" spans="1:40" ht="12.75" customHeight="1">
      <c r="A45" s="148"/>
      <c r="B45" s="148"/>
      <c r="C45" s="148"/>
      <c r="D45" s="148"/>
      <c r="E45" s="148"/>
      <c r="F45" s="148"/>
      <c r="G45" s="148"/>
      <c r="H45" s="507" t="s">
        <v>32</v>
      </c>
      <c r="I45" s="449">
        <v>126</v>
      </c>
      <c r="J45" s="443">
        <v>99</v>
      </c>
      <c r="K45" s="443">
        <v>82</v>
      </c>
      <c r="L45" s="443">
        <v>70</v>
      </c>
      <c r="M45" s="506">
        <v>55</v>
      </c>
      <c r="N45" s="441">
        <v>45</v>
      </c>
      <c r="O45" s="538"/>
      <c r="P45" s="468" t="s">
        <v>40</v>
      </c>
      <c r="Q45" s="470" t="s">
        <v>32</v>
      </c>
      <c r="R45" s="108">
        <v>0</v>
      </c>
      <c r="S45" s="74">
        <f aca="true" t="shared" si="11" ref="S45:AH45">R46+$AN$4</f>
        <v>0.0020833333333333333</v>
      </c>
      <c r="T45" s="78">
        <f t="shared" si="11"/>
        <v>0.004861111111111111</v>
      </c>
      <c r="U45" s="74">
        <f t="shared" si="11"/>
        <v>0.007638888888888889</v>
      </c>
      <c r="V45" s="78">
        <f t="shared" si="11"/>
        <v>0.010416666666666666</v>
      </c>
      <c r="W45" s="78">
        <f t="shared" si="11"/>
        <v>0.013194444444444443</v>
      </c>
      <c r="X45" s="78">
        <f t="shared" si="11"/>
        <v>0.01597222222222222</v>
      </c>
      <c r="Y45" s="78">
        <f t="shared" si="11"/>
        <v>0.01875</v>
      </c>
      <c r="Z45" s="78">
        <f t="shared" si="11"/>
        <v>0.022222222222222223</v>
      </c>
      <c r="AA45" s="78">
        <f t="shared" si="11"/>
        <v>0.025694444444444447</v>
      </c>
      <c r="AB45" s="78">
        <f t="shared" si="11"/>
        <v>0.02916666666666667</v>
      </c>
      <c r="AC45" s="74">
        <f t="shared" si="11"/>
        <v>0.03333333333333333</v>
      </c>
      <c r="AD45" s="74">
        <f t="shared" si="11"/>
        <v>0.0375</v>
      </c>
      <c r="AE45" s="74">
        <f t="shared" si="11"/>
        <v>0.041666666666666664</v>
      </c>
      <c r="AF45" s="74">
        <f t="shared" si="11"/>
        <v>0.04652777777777777</v>
      </c>
      <c r="AG45" s="74">
        <f t="shared" si="11"/>
        <v>0.05208333333333333</v>
      </c>
      <c r="AH45" s="74">
        <f t="shared" si="11"/>
        <v>0.05763888888888888</v>
      </c>
      <c r="AI45" s="74">
        <f t="shared" si="0"/>
        <v>0.06388888888888887</v>
      </c>
      <c r="AJ45" s="74">
        <f t="shared" si="0"/>
        <v>0.07916666666666665</v>
      </c>
      <c r="AK45" s="114">
        <f t="shared" si="0"/>
        <v>0.11249999999999999</v>
      </c>
      <c r="AL45" s="432"/>
      <c r="AM45" s="502"/>
      <c r="AN45" s="148"/>
    </row>
    <row r="46" spans="1:40" ht="13.5" customHeight="1" thickBot="1">
      <c r="A46" s="148"/>
      <c r="B46" s="148"/>
      <c r="C46" s="148"/>
      <c r="D46" s="148"/>
      <c r="E46" s="148"/>
      <c r="F46" s="148"/>
      <c r="G46" s="148"/>
      <c r="H46" s="507"/>
      <c r="I46" s="450"/>
      <c r="J46" s="444"/>
      <c r="K46" s="444"/>
      <c r="L46" s="444"/>
      <c r="M46" s="440"/>
      <c r="N46" s="442"/>
      <c r="O46" s="539"/>
      <c r="P46" s="469"/>
      <c r="Q46" s="471"/>
      <c r="R46" s="122">
        <v>0.001388888888888889</v>
      </c>
      <c r="S46" s="75">
        <f>S45+S$44</f>
        <v>0.004166666666666667</v>
      </c>
      <c r="T46" s="79">
        <f>T45+T$42</f>
        <v>0.006944444444444444</v>
      </c>
      <c r="U46" s="75">
        <f>U45+U$40</f>
        <v>0.009722222222222222</v>
      </c>
      <c r="V46" s="79">
        <f>V45+V$38</f>
        <v>0.012499999999999999</v>
      </c>
      <c r="W46" s="79">
        <f>W45+W$36</f>
        <v>0.015277777777777776</v>
      </c>
      <c r="X46" s="79">
        <f>X45+X$34</f>
        <v>0.018055555555555554</v>
      </c>
      <c r="Y46" s="79">
        <f>Y45+Y$32</f>
        <v>0.021527777777777778</v>
      </c>
      <c r="Z46" s="79">
        <f>Z45+Z$30</f>
        <v>0.025</v>
      </c>
      <c r="AA46" s="79">
        <f>AA45+AA$28</f>
        <v>0.028472222222222225</v>
      </c>
      <c r="AB46" s="79">
        <f>AB45+AB$26</f>
        <v>0.03263888888888889</v>
      </c>
      <c r="AC46" s="79">
        <f>AC45+AC$24</f>
        <v>0.03680555555555556</v>
      </c>
      <c r="AD46" s="79">
        <f>AD45+AD$22</f>
        <v>0.04097222222222222</v>
      </c>
      <c r="AE46" s="79">
        <f>AE45+AE$20</f>
        <v>0.04583333333333333</v>
      </c>
      <c r="AF46" s="79">
        <f>AF45+AF$18</f>
        <v>0.05138888888888889</v>
      </c>
      <c r="AG46" s="79">
        <f>AG45+AG$16</f>
        <v>0.056944444444444436</v>
      </c>
      <c r="AH46" s="79">
        <f>AH45+AH$14</f>
        <v>0.06319444444444443</v>
      </c>
      <c r="AI46" s="79">
        <f>AI45+AI$12</f>
        <v>0.07847222222222221</v>
      </c>
      <c r="AJ46" s="75">
        <f>AJ45+AJ$10</f>
        <v>0.11180555555555555</v>
      </c>
      <c r="AK46" s="73">
        <f>AK45+AK$8</f>
        <v>0.2375</v>
      </c>
      <c r="AL46" s="435"/>
      <c r="AM46" s="502"/>
      <c r="AN46" s="148"/>
    </row>
    <row r="47" spans="1:40" ht="12.75" customHeight="1">
      <c r="A47" s="148"/>
      <c r="B47" s="148"/>
      <c r="C47" s="148"/>
      <c r="D47" s="148"/>
      <c r="E47" s="148"/>
      <c r="F47" s="148"/>
      <c r="G47" s="148"/>
      <c r="H47" s="507" t="s">
        <v>33</v>
      </c>
      <c r="I47" s="508">
        <v>138</v>
      </c>
      <c r="J47" s="508">
        <v>106</v>
      </c>
      <c r="K47" s="508">
        <v>87</v>
      </c>
      <c r="L47" s="506">
        <v>74</v>
      </c>
      <c r="M47" s="506">
        <v>58</v>
      </c>
      <c r="N47" s="520" t="s">
        <v>40</v>
      </c>
      <c r="O47" s="531" t="s">
        <v>33</v>
      </c>
      <c r="P47" s="88"/>
      <c r="Q47" s="109">
        <v>0</v>
      </c>
      <c r="R47" s="106">
        <f aca="true" t="shared" si="12" ref="R47:AH47">Q48+$AN$4</f>
        <v>0.0020833333333333333</v>
      </c>
      <c r="S47" s="99">
        <f t="shared" si="12"/>
        <v>0.004166666666666667</v>
      </c>
      <c r="T47" s="102">
        <f t="shared" si="12"/>
        <v>0.006944444444444445</v>
      </c>
      <c r="U47" s="99">
        <f t="shared" si="12"/>
        <v>0.009722222222222222</v>
      </c>
      <c r="V47" s="102">
        <f t="shared" si="12"/>
        <v>0.012499999999999999</v>
      </c>
      <c r="W47" s="102">
        <f t="shared" si="12"/>
        <v>0.015277777777777776</v>
      </c>
      <c r="X47" s="102">
        <f t="shared" si="12"/>
        <v>0.018055555555555554</v>
      </c>
      <c r="Y47" s="102">
        <f t="shared" si="12"/>
        <v>0.020833333333333332</v>
      </c>
      <c r="Z47" s="102">
        <f t="shared" si="12"/>
        <v>0.024305555555555556</v>
      </c>
      <c r="AA47" s="102">
        <f t="shared" si="12"/>
        <v>0.02777777777777778</v>
      </c>
      <c r="AB47" s="102">
        <f t="shared" si="12"/>
        <v>0.03125</v>
      </c>
      <c r="AC47" s="104">
        <f t="shared" si="12"/>
        <v>0.035416666666666666</v>
      </c>
      <c r="AD47" s="104">
        <f t="shared" si="12"/>
        <v>0.03958333333333333</v>
      </c>
      <c r="AE47" s="104">
        <f t="shared" si="12"/>
        <v>0.04375</v>
      </c>
      <c r="AF47" s="104">
        <f t="shared" si="12"/>
        <v>0.048611111111111105</v>
      </c>
      <c r="AG47" s="104">
        <f t="shared" si="12"/>
        <v>0.054166666666666655</v>
      </c>
      <c r="AH47" s="104">
        <f t="shared" si="12"/>
        <v>0.059722222222222204</v>
      </c>
      <c r="AI47" s="104">
        <f t="shared" si="0"/>
        <v>0.0659722222222222</v>
      </c>
      <c r="AJ47" s="104">
        <f t="shared" si="0"/>
        <v>0.08124999999999998</v>
      </c>
      <c r="AK47" s="107">
        <f t="shared" si="0"/>
        <v>0.11458333333333331</v>
      </c>
      <c r="AL47" s="532"/>
      <c r="AM47" s="502"/>
      <c r="AN47" s="148"/>
    </row>
    <row r="48" spans="1:40" ht="13.5" customHeight="1" thickBot="1">
      <c r="A48" s="148"/>
      <c r="B48" s="148"/>
      <c r="C48" s="148"/>
      <c r="D48" s="148"/>
      <c r="E48" s="148"/>
      <c r="F48" s="148"/>
      <c r="G48" s="148"/>
      <c r="H48" s="507"/>
      <c r="I48" s="509"/>
      <c r="J48" s="509"/>
      <c r="K48" s="509"/>
      <c r="L48" s="440"/>
      <c r="M48" s="440"/>
      <c r="N48" s="521"/>
      <c r="O48" s="523"/>
      <c r="P48" s="89"/>
      <c r="Q48" s="101">
        <v>0.001388888888888889</v>
      </c>
      <c r="R48" s="101">
        <f>R47+R$46</f>
        <v>0.003472222222222222</v>
      </c>
      <c r="S48" s="101">
        <f>S47+S$44</f>
        <v>0.00625</v>
      </c>
      <c r="T48" s="103">
        <f>T47+T$42</f>
        <v>0.009027777777777779</v>
      </c>
      <c r="U48" s="101">
        <f>U47+U$40</f>
        <v>0.011805555555555555</v>
      </c>
      <c r="V48" s="103">
        <f>V47+V$38</f>
        <v>0.014583333333333332</v>
      </c>
      <c r="W48" s="103">
        <f>W47+W$36</f>
        <v>0.01736111111111111</v>
      </c>
      <c r="X48" s="103">
        <f>X47+X$34</f>
        <v>0.020138888888888887</v>
      </c>
      <c r="Y48" s="103">
        <f>Y47+Y$32</f>
        <v>0.02361111111111111</v>
      </c>
      <c r="Z48" s="103">
        <f>Z47+Z$30</f>
        <v>0.027083333333333334</v>
      </c>
      <c r="AA48" s="103">
        <f>AA47+AA$28</f>
        <v>0.030555555555555558</v>
      </c>
      <c r="AB48" s="103">
        <f>AB47+AB$26</f>
        <v>0.034722222222222224</v>
      </c>
      <c r="AC48" s="103">
        <f>AC47+AC$24</f>
        <v>0.03888888888888889</v>
      </c>
      <c r="AD48" s="103">
        <f>AD47+AD$22</f>
        <v>0.043055555555555555</v>
      </c>
      <c r="AE48" s="103">
        <f>AE47+AE$20</f>
        <v>0.04791666666666666</v>
      </c>
      <c r="AF48" s="103">
        <f>AF47+AF$18</f>
        <v>0.05347222222222221</v>
      </c>
      <c r="AG48" s="103">
        <f>AG47+AG$16</f>
        <v>0.05902777777777776</v>
      </c>
      <c r="AH48" s="103">
        <f>AH47+AH$14</f>
        <v>0.06527777777777775</v>
      </c>
      <c r="AI48" s="103">
        <f>AI47+AI$12</f>
        <v>0.08055555555555553</v>
      </c>
      <c r="AJ48" s="101">
        <f>AJ47+AJ$10</f>
        <v>0.11388888888888887</v>
      </c>
      <c r="AK48" s="112">
        <f>AK47+AK$8</f>
        <v>0.23958333333333331</v>
      </c>
      <c r="AL48" s="526"/>
      <c r="AM48" s="502"/>
      <c r="AN48" s="148"/>
    </row>
    <row r="49" spans="1:40" ht="12.75" customHeight="1">
      <c r="A49" s="148"/>
      <c r="B49" s="148"/>
      <c r="C49" s="148"/>
      <c r="D49" s="148"/>
      <c r="E49" s="148"/>
      <c r="F49" s="148"/>
      <c r="G49" s="148"/>
      <c r="H49" s="507" t="s">
        <v>34</v>
      </c>
      <c r="I49" s="449">
        <v>151</v>
      </c>
      <c r="J49" s="443">
        <v>114</v>
      </c>
      <c r="K49" s="506">
        <v>93</v>
      </c>
      <c r="L49" s="506">
        <v>79</v>
      </c>
      <c r="M49" s="441">
        <v>60</v>
      </c>
      <c r="N49" s="468" t="s">
        <v>40</v>
      </c>
      <c r="O49" s="470" t="s">
        <v>34</v>
      </c>
      <c r="P49" s="108">
        <v>0</v>
      </c>
      <c r="Q49" s="74">
        <f aca="true" t="shared" si="13" ref="Q49:AH49">P50+$AN$4</f>
        <v>0.0020833333333333333</v>
      </c>
      <c r="R49" s="78">
        <f t="shared" si="13"/>
        <v>0.004166666666666667</v>
      </c>
      <c r="S49" s="74">
        <f t="shared" si="13"/>
        <v>0.00625</v>
      </c>
      <c r="T49" s="78">
        <f t="shared" si="13"/>
        <v>0.009027777777777777</v>
      </c>
      <c r="U49" s="78">
        <f t="shared" si="13"/>
        <v>0.011805555555555554</v>
      </c>
      <c r="V49" s="78">
        <f t="shared" si="13"/>
        <v>0.01458333333333333</v>
      </c>
      <c r="W49" s="78">
        <f t="shared" si="13"/>
        <v>0.01736111111111111</v>
      </c>
      <c r="X49" s="78">
        <f t="shared" si="13"/>
        <v>0.020138888888888887</v>
      </c>
      <c r="Y49" s="78">
        <f t="shared" si="13"/>
        <v>0.022916666666666665</v>
      </c>
      <c r="Z49" s="78">
        <f t="shared" si="13"/>
        <v>0.02638888888888889</v>
      </c>
      <c r="AA49" s="78">
        <f t="shared" si="13"/>
        <v>0.029861111111111113</v>
      </c>
      <c r="AB49" s="78">
        <f t="shared" si="13"/>
        <v>0.03333333333333333</v>
      </c>
      <c r="AC49" s="74">
        <f t="shared" si="13"/>
        <v>0.0375</v>
      </c>
      <c r="AD49" s="74">
        <f t="shared" si="13"/>
        <v>0.041666666666666664</v>
      </c>
      <c r="AE49" s="74">
        <f t="shared" si="13"/>
        <v>0.04583333333333333</v>
      </c>
      <c r="AF49" s="74">
        <f t="shared" si="13"/>
        <v>0.05069444444444444</v>
      </c>
      <c r="AG49" s="74">
        <f t="shared" si="13"/>
        <v>0.056249999999999994</v>
      </c>
      <c r="AH49" s="74">
        <f t="shared" si="13"/>
        <v>0.061805555555555544</v>
      </c>
      <c r="AI49" s="74">
        <f t="shared" si="0"/>
        <v>0.06805555555555554</v>
      </c>
      <c r="AJ49" s="74">
        <f t="shared" si="0"/>
        <v>0.08333333333333331</v>
      </c>
      <c r="AK49" s="111">
        <f t="shared" si="0"/>
        <v>0.11666666666666664</v>
      </c>
      <c r="AL49" s="432"/>
      <c r="AM49" s="502"/>
      <c r="AN49" s="148"/>
    </row>
    <row r="50" spans="1:40" ht="13.5" customHeight="1" thickBot="1">
      <c r="A50" s="148"/>
      <c r="B50" s="148"/>
      <c r="C50" s="148"/>
      <c r="D50" s="148"/>
      <c r="E50" s="148"/>
      <c r="F50" s="148"/>
      <c r="G50" s="148"/>
      <c r="H50" s="507"/>
      <c r="I50" s="450"/>
      <c r="J50" s="444"/>
      <c r="K50" s="440"/>
      <c r="L50" s="440"/>
      <c r="M50" s="442"/>
      <c r="N50" s="469"/>
      <c r="O50" s="471"/>
      <c r="P50" s="122">
        <v>0.001388888888888889</v>
      </c>
      <c r="Q50" s="75">
        <f>Q49+Q$48</f>
        <v>0.003472222222222222</v>
      </c>
      <c r="R50" s="79">
        <f>R49+R$46</f>
        <v>0.005555555555555556</v>
      </c>
      <c r="S50" s="75">
        <f>S49+S$44</f>
        <v>0.008333333333333333</v>
      </c>
      <c r="T50" s="79">
        <f>T49+T$42</f>
        <v>0.01111111111111111</v>
      </c>
      <c r="U50" s="79">
        <f>U49+U$40</f>
        <v>0.013888888888888886</v>
      </c>
      <c r="V50" s="79">
        <f>V49+V$38</f>
        <v>0.016666666666666663</v>
      </c>
      <c r="W50" s="79">
        <f>W49+W$36</f>
        <v>0.01944444444444444</v>
      </c>
      <c r="X50" s="79">
        <f>X49+X$34</f>
        <v>0.02222222222222222</v>
      </c>
      <c r="Y50" s="79">
        <f>Y49+Y$32</f>
        <v>0.025694444444444443</v>
      </c>
      <c r="Z50" s="79">
        <f>Z49+Z$30</f>
        <v>0.029166666666666667</v>
      </c>
      <c r="AA50" s="79">
        <f>AA49+AA$28</f>
        <v>0.03263888888888889</v>
      </c>
      <c r="AB50" s="79">
        <f>AB49+AB$26</f>
        <v>0.03680555555555556</v>
      </c>
      <c r="AC50" s="79">
        <f>AC49+AC$24</f>
        <v>0.04097222222222222</v>
      </c>
      <c r="AD50" s="79">
        <f>AD49+AD$22</f>
        <v>0.04513888888888889</v>
      </c>
      <c r="AE50" s="79">
        <f>AE49+AE$20</f>
        <v>0.049999999999999996</v>
      </c>
      <c r="AF50" s="79">
        <f>AF49+AF$18</f>
        <v>0.05555555555555555</v>
      </c>
      <c r="AG50" s="79">
        <f>AG49+AG$16</f>
        <v>0.0611111111111111</v>
      </c>
      <c r="AH50" s="79">
        <f>AH49+AH$14</f>
        <v>0.0673611111111111</v>
      </c>
      <c r="AI50" s="79">
        <f>AI49+AI$12</f>
        <v>0.08263888888888887</v>
      </c>
      <c r="AJ50" s="75">
        <f>AJ49+AJ$10</f>
        <v>0.1159722222222222</v>
      </c>
      <c r="AK50" s="73">
        <f>AK49+AK$8</f>
        <v>0.24166666666666664</v>
      </c>
      <c r="AL50" s="435"/>
      <c r="AM50" s="502"/>
      <c r="AN50" s="148"/>
    </row>
    <row r="51" spans="1:40" ht="12.75" customHeight="1">
      <c r="A51" s="148"/>
      <c r="B51" s="148"/>
      <c r="C51" s="148"/>
      <c r="D51" s="148"/>
      <c r="E51" s="148"/>
      <c r="F51" s="148"/>
      <c r="G51" s="148"/>
      <c r="H51" s="507" t="s">
        <v>60</v>
      </c>
      <c r="I51" s="506">
        <v>167</v>
      </c>
      <c r="J51" s="506">
        <v>123</v>
      </c>
      <c r="K51" s="506">
        <v>99</v>
      </c>
      <c r="L51" s="506">
        <v>84</v>
      </c>
      <c r="M51" s="520" t="s">
        <v>40</v>
      </c>
      <c r="N51" s="540" t="s">
        <v>60</v>
      </c>
      <c r="O51" s="109">
        <v>0</v>
      </c>
      <c r="P51" s="106">
        <f aca="true" t="shared" si="14" ref="P51:AH51">O52+$AN$4</f>
        <v>0.0020833333333333333</v>
      </c>
      <c r="Q51" s="99">
        <f t="shared" si="14"/>
        <v>0.004166666666666667</v>
      </c>
      <c r="R51" s="123">
        <f t="shared" si="14"/>
        <v>0.00625</v>
      </c>
      <c r="S51" s="99">
        <f t="shared" si="14"/>
        <v>0.008333333333333333</v>
      </c>
      <c r="T51" s="102">
        <f t="shared" si="14"/>
        <v>0.01111111111111111</v>
      </c>
      <c r="U51" s="102">
        <f t="shared" si="14"/>
        <v>0.013888888888888886</v>
      </c>
      <c r="V51" s="102">
        <f t="shared" si="14"/>
        <v>0.016666666666666666</v>
      </c>
      <c r="W51" s="102">
        <f t="shared" si="14"/>
        <v>0.019444444444444445</v>
      </c>
      <c r="X51" s="102">
        <f t="shared" si="14"/>
        <v>0.022222222222222223</v>
      </c>
      <c r="Y51" s="102">
        <f t="shared" si="14"/>
        <v>0.025</v>
      </c>
      <c r="Z51" s="102">
        <f t="shared" si="14"/>
        <v>0.028472222222222225</v>
      </c>
      <c r="AA51" s="102">
        <f t="shared" si="14"/>
        <v>0.03194444444444444</v>
      </c>
      <c r="AB51" s="102">
        <f t="shared" si="14"/>
        <v>0.03541666666666666</v>
      </c>
      <c r="AC51" s="104">
        <f t="shared" si="14"/>
        <v>0.039583333333333325</v>
      </c>
      <c r="AD51" s="104">
        <f t="shared" si="14"/>
        <v>0.04374999999999999</v>
      </c>
      <c r="AE51" s="104">
        <f t="shared" si="14"/>
        <v>0.047916666666666656</v>
      </c>
      <c r="AF51" s="104">
        <f t="shared" si="14"/>
        <v>0.052777777777777764</v>
      </c>
      <c r="AG51" s="104">
        <f t="shared" si="14"/>
        <v>0.05833333333333332</v>
      </c>
      <c r="AH51" s="104">
        <f t="shared" si="14"/>
        <v>0.06388888888888887</v>
      </c>
      <c r="AI51" s="104">
        <f t="shared" si="0"/>
        <v>0.07013888888888886</v>
      </c>
      <c r="AJ51" s="104">
        <f t="shared" si="0"/>
        <v>0.08541666666666664</v>
      </c>
      <c r="AK51" s="107">
        <f t="shared" si="0"/>
        <v>0.11874999999999997</v>
      </c>
      <c r="AL51" s="532"/>
      <c r="AM51" s="502"/>
      <c r="AN51" s="148"/>
    </row>
    <row r="52" spans="1:40" ht="13.5" customHeight="1" thickBot="1">
      <c r="A52" s="148"/>
      <c r="B52" s="148"/>
      <c r="C52" s="148"/>
      <c r="D52" s="148"/>
      <c r="E52" s="148"/>
      <c r="F52" s="148"/>
      <c r="G52" s="148"/>
      <c r="H52" s="507"/>
      <c r="I52" s="440"/>
      <c r="J52" s="440"/>
      <c r="K52" s="440"/>
      <c r="L52" s="440"/>
      <c r="M52" s="521"/>
      <c r="N52" s="541"/>
      <c r="O52" s="101">
        <v>0.001388888888888889</v>
      </c>
      <c r="P52" s="103">
        <f>P51+P$50</f>
        <v>0.003472222222222222</v>
      </c>
      <c r="Q52" s="101">
        <f>Q51+Q$48</f>
        <v>0.005555555555555556</v>
      </c>
      <c r="R52" s="101">
        <f>R51+R$46</f>
        <v>0.0076388888888888895</v>
      </c>
      <c r="S52" s="101">
        <f>S51+S$44</f>
        <v>0.010416666666666666</v>
      </c>
      <c r="T52" s="103">
        <f>T51+T$42</f>
        <v>0.013194444444444443</v>
      </c>
      <c r="U52" s="103">
        <f>U51+U$40</f>
        <v>0.01597222222222222</v>
      </c>
      <c r="V52" s="103">
        <f>V51+V$38</f>
        <v>0.01875</v>
      </c>
      <c r="W52" s="103">
        <f>W51+W$36</f>
        <v>0.021527777777777778</v>
      </c>
      <c r="X52" s="103">
        <f>X51+X$34</f>
        <v>0.024305555555555556</v>
      </c>
      <c r="Y52" s="103">
        <f>Y51+Y$32</f>
        <v>0.02777777777777778</v>
      </c>
      <c r="Z52" s="103">
        <f>Z51+Z$30</f>
        <v>0.03125</v>
      </c>
      <c r="AA52" s="103">
        <f>AA51+AA$28</f>
        <v>0.03472222222222222</v>
      </c>
      <c r="AB52" s="103">
        <f>AB51+AB$26</f>
        <v>0.03888888888888888</v>
      </c>
      <c r="AC52" s="103">
        <f>AC51+AC$24</f>
        <v>0.04305555555555555</v>
      </c>
      <c r="AD52" s="103">
        <f>AD51+AD$22</f>
        <v>0.047222222222222214</v>
      </c>
      <c r="AE52" s="103">
        <f>AE51+AE$20</f>
        <v>0.05208333333333332</v>
      </c>
      <c r="AF52" s="103">
        <f>AF51+AF$18</f>
        <v>0.05763888888888888</v>
      </c>
      <c r="AG52" s="103">
        <f>AG51+AG$16</f>
        <v>0.06319444444444443</v>
      </c>
      <c r="AH52" s="103">
        <f>AH51+AH$14</f>
        <v>0.06944444444444442</v>
      </c>
      <c r="AI52" s="103">
        <f>AI51+AI$12</f>
        <v>0.0847222222222222</v>
      </c>
      <c r="AJ52" s="101">
        <f>AJ51+AJ$10</f>
        <v>0.11805555555555552</v>
      </c>
      <c r="AK52" s="112">
        <f>AK51+AK$8</f>
        <v>0.24374999999999997</v>
      </c>
      <c r="AL52" s="526"/>
      <c r="AM52" s="502"/>
      <c r="AN52" s="148"/>
    </row>
    <row r="53" spans="1:40" ht="12.75" customHeight="1">
      <c r="A53" s="148"/>
      <c r="B53" s="148"/>
      <c r="C53" s="148"/>
      <c r="D53" s="148"/>
      <c r="E53" s="148"/>
      <c r="F53" s="148"/>
      <c r="G53" s="148"/>
      <c r="H53" s="507" t="s">
        <v>56</v>
      </c>
      <c r="I53" s="506">
        <v>123</v>
      </c>
      <c r="J53" s="506">
        <v>133</v>
      </c>
      <c r="K53" s="506">
        <v>106</v>
      </c>
      <c r="L53" s="441">
        <v>90</v>
      </c>
      <c r="M53" s="470" t="s">
        <v>56</v>
      </c>
      <c r="N53" s="108">
        <v>0</v>
      </c>
      <c r="O53" s="74">
        <f aca="true" t="shared" si="15" ref="O53:AH53">N54+$AN$4</f>
        <v>0.0020833333333333333</v>
      </c>
      <c r="P53" s="115">
        <f t="shared" si="15"/>
        <v>0.004166666666666667</v>
      </c>
      <c r="Q53" s="74">
        <f t="shared" si="15"/>
        <v>0.00625</v>
      </c>
      <c r="R53" s="74">
        <f t="shared" si="15"/>
        <v>0.008333333333333333</v>
      </c>
      <c r="S53" s="124">
        <f t="shared" si="15"/>
        <v>0.010416666666666666</v>
      </c>
      <c r="T53" s="78">
        <f t="shared" si="15"/>
        <v>0.013194444444444443</v>
      </c>
      <c r="U53" s="78">
        <f t="shared" si="15"/>
        <v>0.01597222222222222</v>
      </c>
      <c r="V53" s="78">
        <f t="shared" si="15"/>
        <v>0.01875</v>
      </c>
      <c r="W53" s="78">
        <f t="shared" si="15"/>
        <v>0.021527777777777778</v>
      </c>
      <c r="X53" s="78">
        <f t="shared" si="15"/>
        <v>0.024305555555555556</v>
      </c>
      <c r="Y53" s="78">
        <f t="shared" si="15"/>
        <v>0.027083333333333334</v>
      </c>
      <c r="Z53" s="78">
        <f t="shared" si="15"/>
        <v>0.030555555555555558</v>
      </c>
      <c r="AA53" s="78">
        <f t="shared" si="15"/>
        <v>0.034027777777777775</v>
      </c>
      <c r="AB53" s="78">
        <f t="shared" si="15"/>
        <v>0.03749999999999999</v>
      </c>
      <c r="AC53" s="74">
        <f t="shared" si="15"/>
        <v>0.04166666666666666</v>
      </c>
      <c r="AD53" s="74">
        <f t="shared" si="15"/>
        <v>0.04583333333333332</v>
      </c>
      <c r="AE53" s="74">
        <f t="shared" si="15"/>
        <v>0.04999999999999999</v>
      </c>
      <c r="AF53" s="74">
        <f t="shared" si="15"/>
        <v>0.0548611111111111</v>
      </c>
      <c r="AG53" s="74">
        <f t="shared" si="15"/>
        <v>0.060416666666666646</v>
      </c>
      <c r="AH53" s="74">
        <f t="shared" si="15"/>
        <v>0.0659722222222222</v>
      </c>
      <c r="AI53" s="74">
        <f t="shared" si="0"/>
        <v>0.07222222222222219</v>
      </c>
      <c r="AJ53" s="115">
        <f t="shared" si="0"/>
        <v>0.08749999999999997</v>
      </c>
      <c r="AK53" s="111">
        <f t="shared" si="0"/>
        <v>0.12083333333333329</v>
      </c>
      <c r="AL53" s="432"/>
      <c r="AM53" s="502"/>
      <c r="AN53" s="148"/>
    </row>
    <row r="54" spans="1:40" ht="13.5" customHeight="1" thickBot="1">
      <c r="A54" s="148"/>
      <c r="B54" s="148"/>
      <c r="C54" s="148"/>
      <c r="D54" s="148"/>
      <c r="E54" s="148"/>
      <c r="F54" s="148"/>
      <c r="G54" s="148"/>
      <c r="H54" s="507"/>
      <c r="I54" s="440"/>
      <c r="J54" s="440"/>
      <c r="K54" s="440"/>
      <c r="L54" s="442"/>
      <c r="M54" s="471"/>
      <c r="N54" s="122">
        <v>0.001388888888888889</v>
      </c>
      <c r="O54" s="79">
        <f>O53+O$52</f>
        <v>0.003472222222222222</v>
      </c>
      <c r="P54" s="75">
        <f>P53+P$50</f>
        <v>0.005555555555555556</v>
      </c>
      <c r="Q54" s="75">
        <f>Q53+Q$48</f>
        <v>0.0076388888888888895</v>
      </c>
      <c r="R54" s="75">
        <f>R53+R$46</f>
        <v>0.009722222222222222</v>
      </c>
      <c r="S54" s="79">
        <f>S53+S$44</f>
        <v>0.012499999999999999</v>
      </c>
      <c r="T54" s="79">
        <f>T53+T$42</f>
        <v>0.015277777777777776</v>
      </c>
      <c r="U54" s="79">
        <f>U53+U$40</f>
        <v>0.018055555555555554</v>
      </c>
      <c r="V54" s="79">
        <f>V53+V$38</f>
        <v>0.020833333333333332</v>
      </c>
      <c r="W54" s="79">
        <f>W53+W$36</f>
        <v>0.02361111111111111</v>
      </c>
      <c r="X54" s="79">
        <f>X53+X$34</f>
        <v>0.02638888888888889</v>
      </c>
      <c r="Y54" s="79">
        <f>Y53+Y$32</f>
        <v>0.029861111111111113</v>
      </c>
      <c r="Z54" s="79">
        <f>Z53+Z$30</f>
        <v>0.03333333333333333</v>
      </c>
      <c r="AA54" s="79">
        <f>AA53+AA$28</f>
        <v>0.03680555555555555</v>
      </c>
      <c r="AB54" s="79">
        <f>AB53+AB$26</f>
        <v>0.040972222222222215</v>
      </c>
      <c r="AC54" s="79">
        <f>AC53+AC$24</f>
        <v>0.04513888888888888</v>
      </c>
      <c r="AD54" s="79">
        <f>AD53+AD$22</f>
        <v>0.04930555555555555</v>
      </c>
      <c r="AE54" s="79">
        <f>AE53+AE$20</f>
        <v>0.054166666666666655</v>
      </c>
      <c r="AF54" s="79">
        <f>AF53+AF$18</f>
        <v>0.059722222222222204</v>
      </c>
      <c r="AG54" s="79">
        <f>AG53+AG$16</f>
        <v>0.06527777777777775</v>
      </c>
      <c r="AH54" s="79">
        <f>AH53+AH$14</f>
        <v>0.07152777777777775</v>
      </c>
      <c r="AI54" s="79">
        <f>AI53+AI$12</f>
        <v>0.08680555555555552</v>
      </c>
      <c r="AJ54" s="75">
        <f>AJ53+AJ$10</f>
        <v>0.12013888888888885</v>
      </c>
      <c r="AK54" s="73">
        <f>AK53+AK$8</f>
        <v>0.2458333333333333</v>
      </c>
      <c r="AL54" s="435"/>
      <c r="AM54" s="502"/>
      <c r="AN54" s="148"/>
    </row>
    <row r="55" spans="1:40" ht="12.75" customHeight="1">
      <c r="A55" s="148"/>
      <c r="B55" s="148"/>
      <c r="C55" s="148"/>
      <c r="D55" s="148"/>
      <c r="E55" s="148"/>
      <c r="F55" s="148"/>
      <c r="G55" s="148"/>
      <c r="H55" s="507" t="s">
        <v>59</v>
      </c>
      <c r="I55" s="506">
        <v>187</v>
      </c>
      <c r="J55" s="506">
        <v>145</v>
      </c>
      <c r="K55" s="441">
        <v>110</v>
      </c>
      <c r="L55" s="540" t="s">
        <v>59</v>
      </c>
      <c r="M55" s="105">
        <v>0</v>
      </c>
      <c r="N55" s="106">
        <f aca="true" t="shared" si="16" ref="N55:AH55">M56+$AN$4</f>
        <v>0.0020833333333333333</v>
      </c>
      <c r="O55" s="99">
        <f t="shared" si="16"/>
        <v>0.004166666666666667</v>
      </c>
      <c r="P55" s="104">
        <f t="shared" si="16"/>
        <v>0.00625</v>
      </c>
      <c r="Q55" s="99">
        <f t="shared" si="16"/>
        <v>0.008333333333333333</v>
      </c>
      <c r="R55" s="104">
        <f t="shared" si="16"/>
        <v>0.010416666666666666</v>
      </c>
      <c r="S55" s="99">
        <f t="shared" si="16"/>
        <v>0.012499999999999999</v>
      </c>
      <c r="T55" s="102">
        <f t="shared" si="16"/>
        <v>0.015277777777777776</v>
      </c>
      <c r="U55" s="102">
        <f t="shared" si="16"/>
        <v>0.018055555555555554</v>
      </c>
      <c r="V55" s="102">
        <f t="shared" si="16"/>
        <v>0.020833333333333332</v>
      </c>
      <c r="W55" s="102">
        <f t="shared" si="16"/>
        <v>0.02361111111111111</v>
      </c>
      <c r="X55" s="102">
        <f t="shared" si="16"/>
        <v>0.02638888888888889</v>
      </c>
      <c r="Y55" s="102">
        <f t="shared" si="16"/>
        <v>0.029166666666666667</v>
      </c>
      <c r="Z55" s="102">
        <f t="shared" si="16"/>
        <v>0.032638888888888884</v>
      </c>
      <c r="AA55" s="102">
        <f t="shared" si="16"/>
        <v>0.0361111111111111</v>
      </c>
      <c r="AB55" s="102">
        <f t="shared" si="16"/>
        <v>0.03958333333333332</v>
      </c>
      <c r="AC55" s="104">
        <f t="shared" si="16"/>
        <v>0.04374999999999998</v>
      </c>
      <c r="AD55" s="104">
        <f t="shared" si="16"/>
        <v>0.04791666666666665</v>
      </c>
      <c r="AE55" s="104">
        <f t="shared" si="16"/>
        <v>0.052083333333333315</v>
      </c>
      <c r="AF55" s="104">
        <f t="shared" si="16"/>
        <v>0.05694444444444442</v>
      </c>
      <c r="AG55" s="104">
        <f t="shared" si="16"/>
        <v>0.06249999999999997</v>
      </c>
      <c r="AH55" s="104">
        <f t="shared" si="16"/>
        <v>0.06805555555555552</v>
      </c>
      <c r="AI55" s="104">
        <f t="shared" si="0"/>
        <v>0.07430555555555551</v>
      </c>
      <c r="AJ55" s="116">
        <f t="shared" si="0"/>
        <v>0.08958333333333329</v>
      </c>
      <c r="AK55" s="117">
        <f t="shared" si="0"/>
        <v>0.12291666666666662</v>
      </c>
      <c r="AL55" s="532"/>
      <c r="AM55" s="502"/>
      <c r="AN55" s="148"/>
    </row>
    <row r="56" spans="1:40" ht="13.5" customHeight="1" thickBot="1">
      <c r="A56" s="148"/>
      <c r="B56" s="148"/>
      <c r="C56" s="148"/>
      <c r="D56" s="148"/>
      <c r="E56" s="148"/>
      <c r="F56" s="148"/>
      <c r="G56" s="148"/>
      <c r="H56" s="507"/>
      <c r="I56" s="440"/>
      <c r="J56" s="440"/>
      <c r="K56" s="442"/>
      <c r="L56" s="541"/>
      <c r="M56" s="100">
        <v>0.001388888888888889</v>
      </c>
      <c r="N56" s="101">
        <f>N55+N$54</f>
        <v>0.003472222222222222</v>
      </c>
      <c r="O56" s="101">
        <f>O55+O$52</f>
        <v>0.005555555555555556</v>
      </c>
      <c r="P56" s="101">
        <f>P55+P$50</f>
        <v>0.0076388888888888895</v>
      </c>
      <c r="Q56" s="101">
        <f>Q55+Q$48</f>
        <v>0.009722222222222222</v>
      </c>
      <c r="R56" s="101">
        <f>R55+R$46</f>
        <v>0.011805555555555555</v>
      </c>
      <c r="S56" s="103">
        <f>S55+S$44</f>
        <v>0.014583333333333332</v>
      </c>
      <c r="T56" s="103">
        <f>T55+T$42</f>
        <v>0.01736111111111111</v>
      </c>
      <c r="U56" s="103">
        <f>U55+U$40</f>
        <v>0.020138888888888887</v>
      </c>
      <c r="V56" s="103">
        <f>V55+V$38</f>
        <v>0.022916666666666665</v>
      </c>
      <c r="W56" s="103">
        <f>W55+W$36</f>
        <v>0.025694444444444443</v>
      </c>
      <c r="X56" s="103">
        <f>X55+X$34</f>
        <v>0.02847222222222222</v>
      </c>
      <c r="Y56" s="103">
        <f>Y55+Y$32</f>
        <v>0.03194444444444444</v>
      </c>
      <c r="Z56" s="103">
        <f>Z55+Z$30</f>
        <v>0.03541666666666666</v>
      </c>
      <c r="AA56" s="103">
        <f>AA55+AA$28</f>
        <v>0.038888888888888876</v>
      </c>
      <c r="AB56" s="103">
        <f>AB55+AB$26</f>
        <v>0.04305555555555554</v>
      </c>
      <c r="AC56" s="103">
        <f>AC55+AC$24</f>
        <v>0.04722222222222221</v>
      </c>
      <c r="AD56" s="103">
        <f>AD55+AD$22</f>
        <v>0.05138888888888887</v>
      </c>
      <c r="AE56" s="103">
        <f>AE55+AE$20</f>
        <v>0.05624999999999998</v>
      </c>
      <c r="AF56" s="103">
        <f>AF55+AF$18</f>
        <v>0.06180555555555553</v>
      </c>
      <c r="AG56" s="103">
        <f>AG55+AG$16</f>
        <v>0.06736111111111108</v>
      </c>
      <c r="AH56" s="103">
        <f>AH55+AH$14</f>
        <v>0.07361111111111107</v>
      </c>
      <c r="AI56" s="103">
        <f>AI55+AI$12</f>
        <v>0.08888888888888885</v>
      </c>
      <c r="AJ56" s="118">
        <f>AJ55+AJ$10</f>
        <v>0.12222222222222218</v>
      </c>
      <c r="AK56" s="119">
        <f>AK55+AK$8</f>
        <v>0.24791666666666662</v>
      </c>
      <c r="AL56" s="526"/>
      <c r="AM56" s="502"/>
      <c r="AN56" s="148"/>
    </row>
    <row r="57" spans="1:40" ht="12.75" customHeight="1">
      <c r="A57" s="148"/>
      <c r="B57" s="148"/>
      <c r="C57" s="148"/>
      <c r="D57" s="148"/>
      <c r="E57" s="148"/>
      <c r="F57" s="148"/>
      <c r="G57" s="148"/>
      <c r="H57" s="507" t="s">
        <v>58</v>
      </c>
      <c r="I57" s="542">
        <v>220</v>
      </c>
      <c r="J57" s="544">
        <v>155</v>
      </c>
      <c r="K57" s="472" t="s">
        <v>58</v>
      </c>
      <c r="L57" s="108">
        <v>0</v>
      </c>
      <c r="M57" s="74">
        <f aca="true" t="shared" si="17" ref="M57:AH57">L58+$AN$4</f>
        <v>0.0020833333333333333</v>
      </c>
      <c r="N57" s="78">
        <f t="shared" si="17"/>
        <v>0.004166666666666667</v>
      </c>
      <c r="O57" s="78">
        <f t="shared" si="17"/>
        <v>0.00625</v>
      </c>
      <c r="P57" s="78">
        <f t="shared" si="17"/>
        <v>0.008333333333333333</v>
      </c>
      <c r="Q57" s="78">
        <f t="shared" si="17"/>
        <v>0.010416666666666666</v>
      </c>
      <c r="R57" s="78">
        <f t="shared" si="17"/>
        <v>0.012499999999999999</v>
      </c>
      <c r="S57" s="78">
        <f t="shared" si="17"/>
        <v>0.014583333333333332</v>
      </c>
      <c r="T57" s="80">
        <f t="shared" si="17"/>
        <v>0.017361111111111112</v>
      </c>
      <c r="U57" s="80">
        <f t="shared" si="17"/>
        <v>0.02013888888888889</v>
      </c>
      <c r="V57" s="80">
        <f t="shared" si="17"/>
        <v>0.02291666666666667</v>
      </c>
      <c r="W57" s="80">
        <f t="shared" si="17"/>
        <v>0.025694444444444447</v>
      </c>
      <c r="X57" s="80">
        <f t="shared" si="17"/>
        <v>0.028472222222222225</v>
      </c>
      <c r="Y57" s="80">
        <f t="shared" si="17"/>
        <v>0.03125</v>
      </c>
      <c r="Z57" s="80">
        <f t="shared" si="17"/>
        <v>0.03472222222222222</v>
      </c>
      <c r="AA57" s="80">
        <f t="shared" si="17"/>
        <v>0.038194444444444434</v>
      </c>
      <c r="AB57" s="80">
        <f t="shared" si="17"/>
        <v>0.04166666666666665</v>
      </c>
      <c r="AC57" s="80">
        <f t="shared" si="17"/>
        <v>0.045833333333333316</v>
      </c>
      <c r="AD57" s="80">
        <f t="shared" si="17"/>
        <v>0.04999999999999998</v>
      </c>
      <c r="AE57" s="80">
        <f t="shared" si="17"/>
        <v>0.05416666666666665</v>
      </c>
      <c r="AF57" s="80">
        <f t="shared" si="17"/>
        <v>0.059027777777777755</v>
      </c>
      <c r="AG57" s="80">
        <f t="shared" si="17"/>
        <v>0.06458333333333331</v>
      </c>
      <c r="AH57" s="80">
        <f t="shared" si="17"/>
        <v>0.07013888888888886</v>
      </c>
      <c r="AI57" s="80">
        <f t="shared" si="0"/>
        <v>0.07638888888888885</v>
      </c>
      <c r="AJ57" s="78">
        <f t="shared" si="0"/>
        <v>0.09166666666666663</v>
      </c>
      <c r="AK57" s="72">
        <f t="shared" si="0"/>
        <v>0.12499999999999997</v>
      </c>
      <c r="AL57" s="432"/>
      <c r="AM57" s="502"/>
      <c r="AN57" s="148"/>
    </row>
    <row r="58" spans="1:40" ht="13.5" customHeight="1" thickBot="1">
      <c r="A58" s="148"/>
      <c r="B58" s="148"/>
      <c r="C58" s="148"/>
      <c r="D58" s="587" t="s">
        <v>116</v>
      </c>
      <c r="E58" s="587"/>
      <c r="F58" s="589">
        <v>32</v>
      </c>
      <c r="G58" s="148"/>
      <c r="H58" s="507"/>
      <c r="I58" s="543"/>
      <c r="J58" s="545"/>
      <c r="K58" s="473"/>
      <c r="L58" s="81">
        <v>0.001388888888888889</v>
      </c>
      <c r="M58" s="81">
        <f>M57+M$56</f>
        <v>0.003472222222222222</v>
      </c>
      <c r="N58" s="81">
        <f>N57+N$54</f>
        <v>0.005555555555555556</v>
      </c>
      <c r="O58" s="81">
        <f>O57+O$52</f>
        <v>0.0076388888888888895</v>
      </c>
      <c r="P58" s="81">
        <f>P57+P$50</f>
        <v>0.009722222222222222</v>
      </c>
      <c r="Q58" s="81">
        <f>Q57+Q$48</f>
        <v>0.011805555555555555</v>
      </c>
      <c r="R58" s="81">
        <f>R57+R$46</f>
        <v>0.013888888888888888</v>
      </c>
      <c r="S58" s="81">
        <f>S57+S$44</f>
        <v>0.016666666666666666</v>
      </c>
      <c r="T58" s="81">
        <f>T57+T$42</f>
        <v>0.019444444444444445</v>
      </c>
      <c r="U58" s="81">
        <f>U57+U$40</f>
        <v>0.022222222222222223</v>
      </c>
      <c r="V58" s="81">
        <f>V57+V$38</f>
        <v>0.025</v>
      </c>
      <c r="W58" s="81">
        <f>W57+W$36</f>
        <v>0.02777777777777778</v>
      </c>
      <c r="X58" s="81">
        <f>X57+X$34</f>
        <v>0.030555555555555558</v>
      </c>
      <c r="Y58" s="81">
        <f>Y57+Y$32</f>
        <v>0.034027777777777775</v>
      </c>
      <c r="Z58" s="81">
        <f>Z57+Z$30</f>
        <v>0.03749999999999999</v>
      </c>
      <c r="AA58" s="81">
        <f>AA57+AA$28</f>
        <v>0.04097222222222221</v>
      </c>
      <c r="AB58" s="81">
        <f>AB57+AB$26</f>
        <v>0.045138888888888874</v>
      </c>
      <c r="AC58" s="81">
        <f>AC57+AC$24</f>
        <v>0.04930555555555554</v>
      </c>
      <c r="AD58" s="81">
        <f>AD57+AD$22</f>
        <v>0.053472222222222206</v>
      </c>
      <c r="AE58" s="81">
        <f>AE57+AE$20</f>
        <v>0.05833333333333331</v>
      </c>
      <c r="AF58" s="81">
        <f>AF57+AF$18</f>
        <v>0.06388888888888887</v>
      </c>
      <c r="AG58" s="81">
        <f>AG57+AG$16</f>
        <v>0.06944444444444442</v>
      </c>
      <c r="AH58" s="81">
        <f>AH57+AH$14</f>
        <v>0.07569444444444441</v>
      </c>
      <c r="AI58" s="81">
        <f>AI57+AI$12</f>
        <v>0.09097222222222219</v>
      </c>
      <c r="AJ58" s="81">
        <f>AJ57+AJ$10</f>
        <v>0.12430555555555553</v>
      </c>
      <c r="AK58" s="120">
        <f>AK57+AK$8</f>
        <v>0.24999999999999997</v>
      </c>
      <c r="AL58" s="433"/>
      <c r="AM58" s="503"/>
      <c r="AN58" s="148"/>
    </row>
    <row r="59" spans="1:40" ht="12" customHeight="1">
      <c r="A59" s="148"/>
      <c r="B59" s="148"/>
      <c r="C59" s="148"/>
      <c r="D59" s="587"/>
      <c r="E59" s="587"/>
      <c r="F59" s="589"/>
      <c r="G59" s="148"/>
      <c r="H59" s="149"/>
      <c r="I59" s="148"/>
      <c r="J59" s="148"/>
      <c r="K59" s="172"/>
      <c r="L59" s="546" t="s">
        <v>58</v>
      </c>
      <c r="M59" s="547" t="s">
        <v>59</v>
      </c>
      <c r="N59" s="548" t="s">
        <v>56</v>
      </c>
      <c r="O59" s="548" t="s">
        <v>60</v>
      </c>
      <c r="P59" s="548" t="s">
        <v>34</v>
      </c>
      <c r="Q59" s="548" t="s">
        <v>33</v>
      </c>
      <c r="R59" s="548" t="s">
        <v>32</v>
      </c>
      <c r="S59" s="547" t="s">
        <v>31</v>
      </c>
      <c r="T59" s="547" t="s">
        <v>30</v>
      </c>
      <c r="U59" s="547" t="s">
        <v>29</v>
      </c>
      <c r="V59" s="547" t="s">
        <v>28</v>
      </c>
      <c r="W59" s="547" t="s">
        <v>27</v>
      </c>
      <c r="X59" s="547" t="s">
        <v>26</v>
      </c>
      <c r="Y59" s="549" t="s">
        <v>25</v>
      </c>
      <c r="Z59" s="547" t="s">
        <v>24</v>
      </c>
      <c r="AA59" s="547" t="s">
        <v>61</v>
      </c>
      <c r="AB59" s="547" t="s">
        <v>62</v>
      </c>
      <c r="AC59" s="547" t="s">
        <v>63</v>
      </c>
      <c r="AD59" s="548" t="s">
        <v>64</v>
      </c>
      <c r="AE59" s="548" t="s">
        <v>65</v>
      </c>
      <c r="AF59" s="548" t="s">
        <v>66</v>
      </c>
      <c r="AG59" s="548" t="s">
        <v>67</v>
      </c>
      <c r="AH59" s="548" t="s">
        <v>68</v>
      </c>
      <c r="AI59" s="548" t="s">
        <v>69</v>
      </c>
      <c r="AJ59" s="548" t="s">
        <v>70</v>
      </c>
      <c r="AK59" s="550" t="s">
        <v>57</v>
      </c>
      <c r="AL59" s="551" t="s">
        <v>92</v>
      </c>
      <c r="AM59" s="552"/>
      <c r="AN59" s="148"/>
    </row>
    <row r="60" spans="1:40" ht="12" customHeight="1">
      <c r="A60" s="148"/>
      <c r="B60" s="148"/>
      <c r="C60" s="148"/>
      <c r="D60" s="588" t="s">
        <v>115</v>
      </c>
      <c r="E60" s="588"/>
      <c r="F60" s="589"/>
      <c r="G60" s="148"/>
      <c r="H60" s="149"/>
      <c r="I60" s="148"/>
      <c r="J60" s="148"/>
      <c r="K60" s="148"/>
      <c r="L60" s="546"/>
      <c r="M60" s="547"/>
      <c r="N60" s="548"/>
      <c r="O60" s="548"/>
      <c r="P60" s="548"/>
      <c r="Q60" s="548"/>
      <c r="R60" s="548"/>
      <c r="S60" s="547"/>
      <c r="T60" s="547"/>
      <c r="U60" s="547"/>
      <c r="V60" s="547"/>
      <c r="W60" s="547"/>
      <c r="X60" s="547"/>
      <c r="Y60" s="547"/>
      <c r="Z60" s="547"/>
      <c r="AA60" s="547"/>
      <c r="AB60" s="547"/>
      <c r="AC60" s="547"/>
      <c r="AD60" s="548"/>
      <c r="AE60" s="548"/>
      <c r="AF60" s="548"/>
      <c r="AG60" s="548"/>
      <c r="AH60" s="548"/>
      <c r="AI60" s="548"/>
      <c r="AJ60" s="548"/>
      <c r="AK60" s="550"/>
      <c r="AL60" s="551"/>
      <c r="AM60" s="552"/>
      <c r="AN60" s="148"/>
    </row>
    <row r="61" spans="1:40" ht="16.5" customHeight="1">
      <c r="A61" s="148"/>
      <c r="B61" s="148"/>
      <c r="C61" s="148"/>
      <c r="D61" s="151" t="s">
        <v>117</v>
      </c>
      <c r="E61" s="148"/>
      <c r="F61" s="148"/>
      <c r="G61" s="148"/>
      <c r="H61" s="149"/>
      <c r="I61" s="148"/>
      <c r="J61" s="148"/>
      <c r="K61" s="148"/>
      <c r="L61" s="173" t="s">
        <v>41</v>
      </c>
      <c r="M61" s="174" t="s">
        <v>41</v>
      </c>
      <c r="N61" s="175" t="s">
        <v>41</v>
      </c>
      <c r="O61" s="175" t="s">
        <v>41</v>
      </c>
      <c r="P61" s="175" t="s">
        <v>41</v>
      </c>
      <c r="Q61" s="175" t="s">
        <v>41</v>
      </c>
      <c r="R61" s="175" t="s">
        <v>41</v>
      </c>
      <c r="S61" s="174" t="s">
        <v>41</v>
      </c>
      <c r="T61" s="174" t="s">
        <v>41</v>
      </c>
      <c r="U61" s="174" t="s">
        <v>41</v>
      </c>
      <c r="V61" s="174" t="s">
        <v>41</v>
      </c>
      <c r="W61" s="174" t="s">
        <v>41</v>
      </c>
      <c r="X61" s="174" t="s">
        <v>41</v>
      </c>
      <c r="Y61" s="174" t="s">
        <v>41</v>
      </c>
      <c r="Z61" s="174" t="s">
        <v>41</v>
      </c>
      <c r="AA61" s="174" t="s">
        <v>41</v>
      </c>
      <c r="AB61" s="174" t="s">
        <v>41</v>
      </c>
      <c r="AC61" s="174" t="s">
        <v>41</v>
      </c>
      <c r="AD61" s="175" t="s">
        <v>41</v>
      </c>
      <c r="AE61" s="175" t="s">
        <v>41</v>
      </c>
      <c r="AF61" s="175" t="s">
        <v>41</v>
      </c>
      <c r="AG61" s="175" t="s">
        <v>41</v>
      </c>
      <c r="AH61" s="175" t="s">
        <v>41</v>
      </c>
      <c r="AI61" s="175" t="s">
        <v>41</v>
      </c>
      <c r="AJ61" s="175" t="s">
        <v>41</v>
      </c>
      <c r="AK61" s="176" t="s">
        <v>41</v>
      </c>
      <c r="AL61" s="551"/>
      <c r="AM61" s="552"/>
      <c r="AN61" s="148"/>
    </row>
    <row r="62" spans="1:58" ht="16.5" customHeight="1">
      <c r="A62" s="148"/>
      <c r="B62" s="148"/>
      <c r="C62" s="148"/>
      <c r="D62" s="148"/>
      <c r="E62" s="148"/>
      <c r="F62" s="148"/>
      <c r="G62" s="148"/>
      <c r="H62" s="149"/>
      <c r="I62" s="148"/>
      <c r="J62" s="177" t="s">
        <v>111</v>
      </c>
      <c r="K62" s="148"/>
      <c r="L62" s="173" t="s">
        <v>41</v>
      </c>
      <c r="M62" s="175" t="s">
        <v>41</v>
      </c>
      <c r="N62" s="175" t="s">
        <v>41</v>
      </c>
      <c r="O62" s="175" t="s">
        <v>41</v>
      </c>
      <c r="P62" s="175" t="s">
        <v>41</v>
      </c>
      <c r="Q62" s="175" t="s">
        <v>41</v>
      </c>
      <c r="R62" s="175" t="s">
        <v>41</v>
      </c>
      <c r="S62" s="553" t="s">
        <v>71</v>
      </c>
      <c r="T62" s="553"/>
      <c r="U62" s="553"/>
      <c r="V62" s="553"/>
      <c r="W62" s="553"/>
      <c r="X62" s="553"/>
      <c r="Y62" s="553"/>
      <c r="Z62" s="553"/>
      <c r="AA62" s="553"/>
      <c r="AB62" s="553"/>
      <c r="AC62" s="553"/>
      <c r="AD62" s="554"/>
      <c r="AE62" s="175" t="s">
        <v>41</v>
      </c>
      <c r="AF62" s="175" t="s">
        <v>41</v>
      </c>
      <c r="AG62" s="175" t="s">
        <v>41</v>
      </c>
      <c r="AH62" s="175" t="s">
        <v>41</v>
      </c>
      <c r="AI62" s="175" t="s">
        <v>41</v>
      </c>
      <c r="AJ62" s="175" t="s">
        <v>41</v>
      </c>
      <c r="AK62" s="176" t="s">
        <v>41</v>
      </c>
      <c r="AL62" s="551"/>
      <c r="AM62" s="552"/>
      <c r="AN62" s="148"/>
      <c r="BF62" s="35"/>
    </row>
    <row r="63" spans="1:40" ht="16.5" customHeight="1">
      <c r="A63" s="148"/>
      <c r="B63" s="148"/>
      <c r="C63" s="148"/>
      <c r="D63" s="148"/>
      <c r="E63" s="148"/>
      <c r="F63" s="148"/>
      <c r="G63" s="148"/>
      <c r="H63" s="149"/>
      <c r="I63" s="148"/>
      <c r="J63" s="148"/>
      <c r="K63" s="178" t="s">
        <v>108</v>
      </c>
      <c r="L63" s="173" t="s">
        <v>41</v>
      </c>
      <c r="M63" s="174" t="s">
        <v>41</v>
      </c>
      <c r="N63" s="175" t="s">
        <v>41</v>
      </c>
      <c r="O63" s="175" t="s">
        <v>41</v>
      </c>
      <c r="P63" s="175" t="s">
        <v>41</v>
      </c>
      <c r="Q63" s="175" t="s">
        <v>41</v>
      </c>
      <c r="R63" s="175" t="s">
        <v>41</v>
      </c>
      <c r="S63" s="174" t="s">
        <v>41</v>
      </c>
      <c r="T63" s="175" t="s">
        <v>41</v>
      </c>
      <c r="U63" s="175" t="s">
        <v>41</v>
      </c>
      <c r="V63" s="175" t="s">
        <v>41</v>
      </c>
      <c r="W63" s="175" t="s">
        <v>41</v>
      </c>
      <c r="X63" s="175" t="s">
        <v>41</v>
      </c>
      <c r="Y63" s="175" t="s">
        <v>41</v>
      </c>
      <c r="Z63" s="176" t="s">
        <v>41</v>
      </c>
      <c r="AA63" s="174" t="s">
        <v>41</v>
      </c>
      <c r="AB63" s="176" t="s">
        <v>41</v>
      </c>
      <c r="AC63" s="174" t="s">
        <v>41</v>
      </c>
      <c r="AD63" s="174" t="s">
        <v>41</v>
      </c>
      <c r="AE63" s="175" t="s">
        <v>41</v>
      </c>
      <c r="AF63" s="175" t="s">
        <v>41</v>
      </c>
      <c r="AG63" s="175" t="s">
        <v>41</v>
      </c>
      <c r="AH63" s="175" t="s">
        <v>41</v>
      </c>
      <c r="AI63" s="175" t="s">
        <v>41</v>
      </c>
      <c r="AJ63" s="175" t="s">
        <v>41</v>
      </c>
      <c r="AK63" s="176" t="s">
        <v>41</v>
      </c>
      <c r="AL63" s="551"/>
      <c r="AM63" s="552"/>
      <c r="AN63" s="148"/>
    </row>
    <row r="64" spans="1:40" ht="12" customHeight="1">
      <c r="A64" s="148"/>
      <c r="B64" s="148"/>
      <c r="C64" s="148"/>
      <c r="D64" s="148"/>
      <c r="E64" s="148"/>
      <c r="F64" s="148"/>
      <c r="G64" s="148"/>
      <c r="H64" s="149"/>
      <c r="I64" s="148"/>
      <c r="J64" s="179" t="s">
        <v>110</v>
      </c>
      <c r="K64" s="178" t="s">
        <v>109</v>
      </c>
      <c r="L64" s="573" t="str">
        <f>L59</f>
        <v>Z</v>
      </c>
      <c r="M64" s="557" t="str">
        <f>M59</f>
        <v>Y</v>
      </c>
      <c r="N64" s="557" t="str">
        <f>N59</f>
        <v>X</v>
      </c>
      <c r="O64" s="557" t="str">
        <f aca="true" t="shared" si="18" ref="O64:AJ64">O59</f>
        <v>W</v>
      </c>
      <c r="P64" s="557" t="str">
        <f t="shared" si="18"/>
        <v>V</v>
      </c>
      <c r="Q64" s="557" t="str">
        <f t="shared" si="18"/>
        <v>U</v>
      </c>
      <c r="R64" s="557" t="str">
        <f t="shared" si="18"/>
        <v>T</v>
      </c>
      <c r="S64" s="557" t="str">
        <f t="shared" si="18"/>
        <v>S</v>
      </c>
      <c r="T64" s="557" t="str">
        <f t="shared" si="18"/>
        <v>R</v>
      </c>
      <c r="U64" s="557" t="str">
        <f t="shared" si="18"/>
        <v>Q</v>
      </c>
      <c r="V64" s="557" t="str">
        <f t="shared" si="18"/>
        <v>P</v>
      </c>
      <c r="W64" s="557" t="str">
        <f t="shared" si="18"/>
        <v>O</v>
      </c>
      <c r="X64" s="557" t="str">
        <f t="shared" si="18"/>
        <v>N</v>
      </c>
      <c r="Y64" s="557" t="str">
        <f t="shared" si="18"/>
        <v>M</v>
      </c>
      <c r="Z64" s="557" t="str">
        <f t="shared" si="18"/>
        <v>L</v>
      </c>
      <c r="AA64" s="557" t="str">
        <f t="shared" si="18"/>
        <v>K</v>
      </c>
      <c r="AB64" s="557" t="str">
        <f t="shared" si="18"/>
        <v>J</v>
      </c>
      <c r="AC64" s="557" t="str">
        <f t="shared" si="18"/>
        <v>I</v>
      </c>
      <c r="AD64" s="557" t="str">
        <f t="shared" si="18"/>
        <v>H</v>
      </c>
      <c r="AE64" s="557" t="str">
        <f t="shared" si="18"/>
        <v>G</v>
      </c>
      <c r="AF64" s="557" t="str">
        <f t="shared" si="18"/>
        <v>F</v>
      </c>
      <c r="AG64" s="557" t="str">
        <f t="shared" si="18"/>
        <v>E</v>
      </c>
      <c r="AH64" s="557" t="str">
        <f t="shared" si="18"/>
        <v>D</v>
      </c>
      <c r="AI64" s="557" t="str">
        <f t="shared" si="18"/>
        <v>C</v>
      </c>
      <c r="AJ64" s="557" t="str">
        <f t="shared" si="18"/>
        <v>B</v>
      </c>
      <c r="AK64" s="557" t="str">
        <f>AK59</f>
        <v>A</v>
      </c>
      <c r="AL64" s="551"/>
      <c r="AM64" s="552"/>
      <c r="AN64" s="148"/>
    </row>
    <row r="65" spans="1:40" ht="12" customHeight="1" thickBot="1">
      <c r="A65" s="148"/>
      <c r="B65" s="148"/>
      <c r="C65" s="148"/>
      <c r="D65" s="148"/>
      <c r="E65" s="148"/>
      <c r="F65" s="148"/>
      <c r="G65" s="148"/>
      <c r="H65" s="149"/>
      <c r="I65" s="148"/>
      <c r="J65" s="180" t="s">
        <v>41</v>
      </c>
      <c r="K65" s="175" t="s">
        <v>41</v>
      </c>
      <c r="L65" s="574"/>
      <c r="M65" s="558"/>
      <c r="N65" s="558" t="str">
        <f>N59</f>
        <v>X</v>
      </c>
      <c r="O65" s="558" t="str">
        <f aca="true" t="shared" si="19" ref="O65:AJ65">O59</f>
        <v>W</v>
      </c>
      <c r="P65" s="558" t="str">
        <f t="shared" si="19"/>
        <v>V</v>
      </c>
      <c r="Q65" s="558" t="str">
        <f t="shared" si="19"/>
        <v>U</v>
      </c>
      <c r="R65" s="558" t="str">
        <f t="shared" si="19"/>
        <v>T</v>
      </c>
      <c r="S65" s="558" t="str">
        <f t="shared" si="19"/>
        <v>S</v>
      </c>
      <c r="T65" s="558" t="str">
        <f t="shared" si="19"/>
        <v>R</v>
      </c>
      <c r="U65" s="558" t="str">
        <f t="shared" si="19"/>
        <v>Q</v>
      </c>
      <c r="V65" s="558" t="str">
        <f t="shared" si="19"/>
        <v>P</v>
      </c>
      <c r="W65" s="558" t="str">
        <f t="shared" si="19"/>
        <v>O</v>
      </c>
      <c r="X65" s="558" t="str">
        <f t="shared" si="19"/>
        <v>N</v>
      </c>
      <c r="Y65" s="558" t="str">
        <f t="shared" si="19"/>
        <v>M</v>
      </c>
      <c r="Z65" s="558" t="str">
        <f t="shared" si="19"/>
        <v>L</v>
      </c>
      <c r="AA65" s="558" t="str">
        <f t="shared" si="19"/>
        <v>K</v>
      </c>
      <c r="AB65" s="558" t="str">
        <f t="shared" si="19"/>
        <v>J</v>
      </c>
      <c r="AC65" s="558" t="str">
        <f t="shared" si="19"/>
        <v>I</v>
      </c>
      <c r="AD65" s="558" t="str">
        <f t="shared" si="19"/>
        <v>H</v>
      </c>
      <c r="AE65" s="558" t="str">
        <f t="shared" si="19"/>
        <v>G</v>
      </c>
      <c r="AF65" s="558" t="str">
        <f t="shared" si="19"/>
        <v>F</v>
      </c>
      <c r="AG65" s="558" t="str">
        <f t="shared" si="19"/>
        <v>E</v>
      </c>
      <c r="AH65" s="558" t="str">
        <f t="shared" si="19"/>
        <v>D</v>
      </c>
      <c r="AI65" s="558" t="str">
        <f t="shared" si="19"/>
        <v>C</v>
      </c>
      <c r="AJ65" s="558" t="str">
        <f t="shared" si="19"/>
        <v>B</v>
      </c>
      <c r="AK65" s="558"/>
      <c r="AL65" s="551"/>
      <c r="AM65" s="552"/>
      <c r="AN65" s="148"/>
    </row>
    <row r="66" spans="1:40" ht="12" customHeight="1">
      <c r="A66" s="148"/>
      <c r="B66" s="148"/>
      <c r="C66" s="148"/>
      <c r="D66" s="148"/>
      <c r="E66" s="148"/>
      <c r="F66" s="148"/>
      <c r="G66" s="148"/>
      <c r="H66" s="149"/>
      <c r="I66" s="148"/>
      <c r="J66" s="559">
        <v>0.76</v>
      </c>
      <c r="K66" s="407">
        <v>45</v>
      </c>
      <c r="L66" s="46">
        <f>I57</f>
        <v>220</v>
      </c>
      <c r="M66" s="47">
        <f aca="true" t="shared" si="20" ref="M66:AK66">$L66-M67</f>
        <v>213</v>
      </c>
      <c r="N66" s="47">
        <f t="shared" si="20"/>
        <v>187</v>
      </c>
      <c r="O66" s="47">
        <f t="shared" si="20"/>
        <v>167</v>
      </c>
      <c r="P66" s="47">
        <f t="shared" si="20"/>
        <v>151</v>
      </c>
      <c r="Q66" s="47">
        <f t="shared" si="20"/>
        <v>138</v>
      </c>
      <c r="R66" s="47">
        <f t="shared" si="20"/>
        <v>126</v>
      </c>
      <c r="S66" s="47">
        <f t="shared" si="20"/>
        <v>115</v>
      </c>
      <c r="T66" s="47">
        <f t="shared" si="20"/>
        <v>106</v>
      </c>
      <c r="U66" s="47">
        <f t="shared" si="20"/>
        <v>98</v>
      </c>
      <c r="V66" s="47">
        <f t="shared" si="20"/>
        <v>90</v>
      </c>
      <c r="W66" s="47">
        <f t="shared" si="20"/>
        <v>83</v>
      </c>
      <c r="X66" s="47">
        <f t="shared" si="20"/>
        <v>77</v>
      </c>
      <c r="Y66" s="47">
        <f t="shared" si="20"/>
        <v>71</v>
      </c>
      <c r="Z66" s="47">
        <f t="shared" si="20"/>
        <v>65</v>
      </c>
      <c r="AA66" s="47">
        <f t="shared" si="20"/>
        <v>60</v>
      </c>
      <c r="AB66" s="47">
        <f t="shared" si="20"/>
        <v>55</v>
      </c>
      <c r="AC66" s="47">
        <f t="shared" si="20"/>
        <v>50</v>
      </c>
      <c r="AD66" s="47">
        <f t="shared" si="20"/>
        <v>46</v>
      </c>
      <c r="AE66" s="47">
        <f t="shared" si="20"/>
        <v>41</v>
      </c>
      <c r="AF66" s="47">
        <f t="shared" si="20"/>
        <v>37</v>
      </c>
      <c r="AG66" s="47">
        <f t="shared" si="20"/>
        <v>34</v>
      </c>
      <c r="AH66" s="47">
        <f t="shared" si="20"/>
        <v>30</v>
      </c>
      <c r="AI66" s="47">
        <f t="shared" si="20"/>
        <v>26</v>
      </c>
      <c r="AJ66" s="47">
        <f t="shared" si="20"/>
        <v>20</v>
      </c>
      <c r="AK66" s="48">
        <f t="shared" si="20"/>
        <v>10</v>
      </c>
      <c r="AL66" s="68"/>
      <c r="AM66" s="71"/>
      <c r="AN66" s="148"/>
    </row>
    <row r="67" spans="1:40" ht="12" customHeight="1">
      <c r="A67" s="148"/>
      <c r="B67" s="148"/>
      <c r="C67" s="148"/>
      <c r="D67" s="148"/>
      <c r="E67" s="148"/>
      <c r="F67" s="148"/>
      <c r="G67" s="148"/>
      <c r="H67" s="149"/>
      <c r="I67" s="148"/>
      <c r="J67" s="560"/>
      <c r="K67" s="408"/>
      <c r="L67" s="125"/>
      <c r="M67" s="126">
        <v>7</v>
      </c>
      <c r="N67" s="126">
        <v>33</v>
      </c>
      <c r="O67" s="126">
        <v>53</v>
      </c>
      <c r="P67" s="126">
        <v>69</v>
      </c>
      <c r="Q67" s="126">
        <v>82</v>
      </c>
      <c r="R67" s="126">
        <v>94</v>
      </c>
      <c r="S67" s="126">
        <v>105</v>
      </c>
      <c r="T67" s="126">
        <v>114</v>
      </c>
      <c r="U67" s="126">
        <v>122</v>
      </c>
      <c r="V67" s="126">
        <v>130</v>
      </c>
      <c r="W67" s="126">
        <v>137</v>
      </c>
      <c r="X67" s="126">
        <v>143</v>
      </c>
      <c r="Y67" s="126">
        <v>149</v>
      </c>
      <c r="Z67" s="126">
        <v>155</v>
      </c>
      <c r="AA67" s="126">
        <v>160</v>
      </c>
      <c r="AB67" s="126">
        <v>165</v>
      </c>
      <c r="AC67" s="126">
        <v>170</v>
      </c>
      <c r="AD67" s="126">
        <v>174</v>
      </c>
      <c r="AE67" s="126">
        <v>179</v>
      </c>
      <c r="AF67" s="126">
        <v>183</v>
      </c>
      <c r="AG67" s="126">
        <v>186</v>
      </c>
      <c r="AH67" s="126">
        <v>190</v>
      </c>
      <c r="AI67" s="126">
        <v>194</v>
      </c>
      <c r="AJ67" s="126">
        <v>200</v>
      </c>
      <c r="AK67" s="127">
        <v>210</v>
      </c>
      <c r="AL67" s="555">
        <f>I57</f>
        <v>220</v>
      </c>
      <c r="AM67" s="556"/>
      <c r="AN67" s="148"/>
    </row>
    <row r="68" spans="1:40" ht="12" customHeight="1">
      <c r="A68" s="148"/>
      <c r="B68" s="148"/>
      <c r="C68" s="148"/>
      <c r="D68" s="148"/>
      <c r="E68" s="148"/>
      <c r="F68" s="148"/>
      <c r="G68" s="148"/>
      <c r="H68" s="149"/>
      <c r="I68" s="148"/>
      <c r="J68" s="559">
        <v>0.8</v>
      </c>
      <c r="K68" s="407">
        <v>50</v>
      </c>
      <c r="L68" s="52">
        <f>J57</f>
        <v>155</v>
      </c>
      <c r="M68" s="53">
        <f aca="true" t="shared" si="21" ref="M68:AK68">$L68-M69</f>
        <v>145</v>
      </c>
      <c r="N68" s="53">
        <f t="shared" si="21"/>
        <v>133</v>
      </c>
      <c r="O68" s="53">
        <f t="shared" si="21"/>
        <v>123</v>
      </c>
      <c r="P68" s="53">
        <f t="shared" si="21"/>
        <v>114</v>
      </c>
      <c r="Q68" s="53">
        <f t="shared" si="21"/>
        <v>106</v>
      </c>
      <c r="R68" s="53">
        <f t="shared" si="21"/>
        <v>99</v>
      </c>
      <c r="S68" s="53">
        <f t="shared" si="21"/>
        <v>92</v>
      </c>
      <c r="T68" s="53">
        <f t="shared" si="21"/>
        <v>85</v>
      </c>
      <c r="U68" s="53">
        <f t="shared" si="21"/>
        <v>80</v>
      </c>
      <c r="V68" s="53">
        <f t="shared" si="21"/>
        <v>74</v>
      </c>
      <c r="W68" s="53">
        <f t="shared" si="21"/>
        <v>69</v>
      </c>
      <c r="X68" s="53">
        <f t="shared" si="21"/>
        <v>64</v>
      </c>
      <c r="Y68" s="53">
        <f t="shared" si="21"/>
        <v>59</v>
      </c>
      <c r="Z68" s="53">
        <f t="shared" si="21"/>
        <v>55</v>
      </c>
      <c r="AA68" s="53">
        <f t="shared" si="21"/>
        <v>51</v>
      </c>
      <c r="AB68" s="53">
        <f t="shared" si="21"/>
        <v>47</v>
      </c>
      <c r="AC68" s="53">
        <f t="shared" si="21"/>
        <v>43</v>
      </c>
      <c r="AD68" s="53">
        <f t="shared" si="21"/>
        <v>39</v>
      </c>
      <c r="AE68" s="53">
        <f t="shared" si="21"/>
        <v>36</v>
      </c>
      <c r="AF68" s="53">
        <f t="shared" si="21"/>
        <v>32</v>
      </c>
      <c r="AG68" s="53">
        <f t="shared" si="21"/>
        <v>29</v>
      </c>
      <c r="AH68" s="53">
        <f t="shared" si="21"/>
        <v>26</v>
      </c>
      <c r="AI68" s="53">
        <f t="shared" si="21"/>
        <v>23</v>
      </c>
      <c r="AJ68" s="53">
        <f t="shared" si="21"/>
        <v>17</v>
      </c>
      <c r="AK68" s="54">
        <f t="shared" si="21"/>
        <v>9</v>
      </c>
      <c r="AL68" s="68"/>
      <c r="AM68" s="71"/>
      <c r="AN68" s="148"/>
    </row>
    <row r="69" spans="1:40" ht="12" customHeight="1">
      <c r="A69" s="148"/>
      <c r="B69" s="148"/>
      <c r="C69" s="148"/>
      <c r="D69" s="148"/>
      <c r="E69" s="148"/>
      <c r="F69" s="148"/>
      <c r="G69" s="148"/>
      <c r="H69" s="149"/>
      <c r="I69" s="148"/>
      <c r="J69" s="560"/>
      <c r="K69" s="408"/>
      <c r="L69" s="125"/>
      <c r="M69" s="126">
        <v>10</v>
      </c>
      <c r="N69" s="126">
        <v>22</v>
      </c>
      <c r="O69" s="126">
        <v>32</v>
      </c>
      <c r="P69" s="126">
        <v>41</v>
      </c>
      <c r="Q69" s="126">
        <v>49</v>
      </c>
      <c r="R69" s="126">
        <v>56</v>
      </c>
      <c r="S69" s="126">
        <v>63</v>
      </c>
      <c r="T69" s="126">
        <v>70</v>
      </c>
      <c r="U69" s="126">
        <v>75</v>
      </c>
      <c r="V69" s="126">
        <v>81</v>
      </c>
      <c r="W69" s="126">
        <v>86</v>
      </c>
      <c r="X69" s="126">
        <v>91</v>
      </c>
      <c r="Y69" s="126">
        <v>96</v>
      </c>
      <c r="Z69" s="126">
        <v>100</v>
      </c>
      <c r="AA69" s="126">
        <v>104</v>
      </c>
      <c r="AB69" s="126">
        <v>108</v>
      </c>
      <c r="AC69" s="126">
        <v>112</v>
      </c>
      <c r="AD69" s="126">
        <v>116</v>
      </c>
      <c r="AE69" s="126">
        <v>119</v>
      </c>
      <c r="AF69" s="126">
        <v>123</v>
      </c>
      <c r="AG69" s="126">
        <v>126</v>
      </c>
      <c r="AH69" s="126">
        <v>129</v>
      </c>
      <c r="AI69" s="126">
        <v>132</v>
      </c>
      <c r="AJ69" s="126">
        <v>138</v>
      </c>
      <c r="AK69" s="127">
        <v>146</v>
      </c>
      <c r="AL69" s="555">
        <f>AK69+AK68</f>
        <v>155</v>
      </c>
      <c r="AM69" s="556"/>
      <c r="AN69" s="148"/>
    </row>
    <row r="70" spans="1:40" ht="12.75" customHeight="1">
      <c r="A70" s="148"/>
      <c r="B70" s="148"/>
      <c r="C70" s="148"/>
      <c r="D70" s="148"/>
      <c r="E70" s="148"/>
      <c r="F70" s="148"/>
      <c r="G70" s="148"/>
      <c r="H70" s="149"/>
      <c r="I70" s="148"/>
      <c r="J70" s="559">
        <v>0.85</v>
      </c>
      <c r="K70" s="407">
        <v>55</v>
      </c>
      <c r="L70" s="52"/>
      <c r="M70" s="53">
        <v>110</v>
      </c>
      <c r="N70" s="53">
        <v>106</v>
      </c>
      <c r="O70" s="53">
        <v>99</v>
      </c>
      <c r="P70" s="53">
        <v>93</v>
      </c>
      <c r="Q70" s="53">
        <v>87</v>
      </c>
      <c r="R70" s="53">
        <v>82</v>
      </c>
      <c r="S70" s="53">
        <v>77</v>
      </c>
      <c r="T70" s="53">
        <v>72</v>
      </c>
      <c r="U70" s="53">
        <v>67</v>
      </c>
      <c r="V70" s="53">
        <v>63</v>
      </c>
      <c r="W70" s="53">
        <v>59</v>
      </c>
      <c r="X70" s="53">
        <v>55</v>
      </c>
      <c r="Y70" s="53">
        <v>51</v>
      </c>
      <c r="Z70" s="53">
        <v>47</v>
      </c>
      <c r="AA70" s="53">
        <v>44</v>
      </c>
      <c r="AB70" s="53">
        <v>41</v>
      </c>
      <c r="AC70" s="53">
        <v>37</v>
      </c>
      <c r="AD70" s="53">
        <v>34</v>
      </c>
      <c r="AE70" s="53">
        <v>31</v>
      </c>
      <c r="AF70" s="53">
        <v>28</v>
      </c>
      <c r="AG70" s="53">
        <v>26</v>
      </c>
      <c r="AH70" s="53">
        <v>23</v>
      </c>
      <c r="AI70" s="53">
        <v>20</v>
      </c>
      <c r="AJ70" s="53">
        <v>15</v>
      </c>
      <c r="AK70" s="54">
        <v>8</v>
      </c>
      <c r="AL70" s="68"/>
      <c r="AM70" s="71"/>
      <c r="AN70" s="148"/>
    </row>
    <row r="71" spans="1:40" ht="12.75" customHeight="1">
      <c r="A71" s="148"/>
      <c r="B71" s="148"/>
      <c r="C71" s="148"/>
      <c r="D71" s="148"/>
      <c r="E71" s="148"/>
      <c r="F71" s="575" t="s">
        <v>97</v>
      </c>
      <c r="G71" s="575"/>
      <c r="H71" s="148"/>
      <c r="I71" s="149"/>
      <c r="J71" s="560"/>
      <c r="K71" s="427"/>
      <c r="L71" s="125"/>
      <c r="M71" s="126"/>
      <c r="N71" s="126">
        <f>$M$70-N70</f>
        <v>4</v>
      </c>
      <c r="O71" s="126">
        <f aca="true" t="shared" si="22" ref="O71:AM71">$M$70-O70</f>
        <v>11</v>
      </c>
      <c r="P71" s="126">
        <f t="shared" si="22"/>
        <v>17</v>
      </c>
      <c r="Q71" s="126">
        <f t="shared" si="22"/>
        <v>23</v>
      </c>
      <c r="R71" s="126">
        <f t="shared" si="22"/>
        <v>28</v>
      </c>
      <c r="S71" s="126">
        <f t="shared" si="22"/>
        <v>33</v>
      </c>
      <c r="T71" s="126">
        <f t="shared" si="22"/>
        <v>38</v>
      </c>
      <c r="U71" s="126">
        <f t="shared" si="22"/>
        <v>43</v>
      </c>
      <c r="V71" s="126">
        <f t="shared" si="22"/>
        <v>47</v>
      </c>
      <c r="W71" s="126">
        <f t="shared" si="22"/>
        <v>51</v>
      </c>
      <c r="X71" s="126">
        <f t="shared" si="22"/>
        <v>55</v>
      </c>
      <c r="Y71" s="126">
        <f t="shared" si="22"/>
        <v>59</v>
      </c>
      <c r="Z71" s="126">
        <f t="shared" si="22"/>
        <v>63</v>
      </c>
      <c r="AA71" s="126">
        <f t="shared" si="22"/>
        <v>66</v>
      </c>
      <c r="AB71" s="126">
        <f t="shared" si="22"/>
        <v>69</v>
      </c>
      <c r="AC71" s="126">
        <f t="shared" si="22"/>
        <v>73</v>
      </c>
      <c r="AD71" s="126">
        <f t="shared" si="22"/>
        <v>76</v>
      </c>
      <c r="AE71" s="126">
        <f t="shared" si="22"/>
        <v>79</v>
      </c>
      <c r="AF71" s="126">
        <f t="shared" si="22"/>
        <v>82</v>
      </c>
      <c r="AG71" s="126">
        <f t="shared" si="22"/>
        <v>84</v>
      </c>
      <c r="AH71" s="126">
        <f t="shared" si="22"/>
        <v>87</v>
      </c>
      <c r="AI71" s="126">
        <f t="shared" si="22"/>
        <v>90</v>
      </c>
      <c r="AJ71" s="126">
        <f t="shared" si="22"/>
        <v>95</v>
      </c>
      <c r="AK71" s="127">
        <f t="shared" si="22"/>
        <v>102</v>
      </c>
      <c r="AL71" s="555">
        <f t="shared" si="22"/>
        <v>110</v>
      </c>
      <c r="AM71" s="556">
        <f t="shared" si="22"/>
        <v>110</v>
      </c>
      <c r="AN71" s="148"/>
    </row>
    <row r="72" spans="1:40" ht="12.75" customHeight="1">
      <c r="A72" s="148"/>
      <c r="B72" s="148"/>
      <c r="C72" s="148"/>
      <c r="D72" s="148"/>
      <c r="E72" s="148"/>
      <c r="F72" s="575"/>
      <c r="G72" s="575"/>
      <c r="H72" s="148"/>
      <c r="I72" s="149"/>
      <c r="J72" s="559">
        <v>0.9</v>
      </c>
      <c r="K72" s="408">
        <v>60</v>
      </c>
      <c r="L72" s="52"/>
      <c r="M72" s="53"/>
      <c r="N72" s="53">
        <v>90</v>
      </c>
      <c r="O72" s="53">
        <v>84</v>
      </c>
      <c r="P72" s="53">
        <v>79</v>
      </c>
      <c r="Q72" s="53">
        <v>74</v>
      </c>
      <c r="R72" s="53">
        <v>70</v>
      </c>
      <c r="S72" s="53">
        <v>66</v>
      </c>
      <c r="T72" s="53">
        <v>62</v>
      </c>
      <c r="U72" s="53">
        <v>58</v>
      </c>
      <c r="V72" s="53">
        <v>55</v>
      </c>
      <c r="W72" s="53">
        <v>51</v>
      </c>
      <c r="X72" s="53">
        <v>48</v>
      </c>
      <c r="Y72" s="53">
        <v>45</v>
      </c>
      <c r="Z72" s="53">
        <v>42</v>
      </c>
      <c r="AA72" s="53">
        <v>39</v>
      </c>
      <c r="AB72" s="53">
        <v>36</v>
      </c>
      <c r="AC72" s="53">
        <v>33</v>
      </c>
      <c r="AD72" s="53">
        <v>30</v>
      </c>
      <c r="AE72" s="53">
        <v>28</v>
      </c>
      <c r="AF72" s="53">
        <v>25</v>
      </c>
      <c r="AG72" s="53">
        <v>23</v>
      </c>
      <c r="AH72" s="53">
        <v>20</v>
      </c>
      <c r="AI72" s="53">
        <v>18</v>
      </c>
      <c r="AJ72" s="53">
        <v>14</v>
      </c>
      <c r="AK72" s="54">
        <v>7</v>
      </c>
      <c r="AL72" s="68"/>
      <c r="AM72" s="71"/>
      <c r="AN72" s="148"/>
    </row>
    <row r="73" spans="1:40" ht="12.75" customHeight="1">
      <c r="A73" s="148"/>
      <c r="B73" s="148"/>
      <c r="C73" s="148"/>
      <c r="D73" s="148"/>
      <c r="E73" s="576" t="str">
        <f>UPPER("Carry over RNT to dive time in Table One for repetitive dives")</f>
        <v>CARRY OVER RNT TO DIVE TIME IN TABLE ONE FOR REPETITIVE DIVES</v>
      </c>
      <c r="F73" s="577"/>
      <c r="G73" s="577"/>
      <c r="H73" s="578"/>
      <c r="I73" s="149"/>
      <c r="J73" s="560"/>
      <c r="K73" s="408"/>
      <c r="L73" s="125"/>
      <c r="M73" s="126"/>
      <c r="N73" s="126"/>
      <c r="O73" s="126">
        <f>$N72-O72</f>
        <v>6</v>
      </c>
      <c r="P73" s="126">
        <f aca="true" t="shared" si="23" ref="P73:AM73">$N72-P72</f>
        <v>11</v>
      </c>
      <c r="Q73" s="126">
        <f t="shared" si="23"/>
        <v>16</v>
      </c>
      <c r="R73" s="126">
        <f t="shared" si="23"/>
        <v>20</v>
      </c>
      <c r="S73" s="126">
        <f t="shared" si="23"/>
        <v>24</v>
      </c>
      <c r="T73" s="126">
        <f t="shared" si="23"/>
        <v>28</v>
      </c>
      <c r="U73" s="126">
        <f t="shared" si="23"/>
        <v>32</v>
      </c>
      <c r="V73" s="126">
        <f t="shared" si="23"/>
        <v>35</v>
      </c>
      <c r="W73" s="126">
        <f t="shared" si="23"/>
        <v>39</v>
      </c>
      <c r="X73" s="126">
        <f t="shared" si="23"/>
        <v>42</v>
      </c>
      <c r="Y73" s="126">
        <f t="shared" si="23"/>
        <v>45</v>
      </c>
      <c r="Z73" s="126">
        <f t="shared" si="23"/>
        <v>48</v>
      </c>
      <c r="AA73" s="126">
        <f t="shared" si="23"/>
        <v>51</v>
      </c>
      <c r="AB73" s="126">
        <f t="shared" si="23"/>
        <v>54</v>
      </c>
      <c r="AC73" s="126">
        <f t="shared" si="23"/>
        <v>57</v>
      </c>
      <c r="AD73" s="126">
        <f t="shared" si="23"/>
        <v>60</v>
      </c>
      <c r="AE73" s="126">
        <f t="shared" si="23"/>
        <v>62</v>
      </c>
      <c r="AF73" s="126">
        <f t="shared" si="23"/>
        <v>65</v>
      </c>
      <c r="AG73" s="126">
        <f t="shared" si="23"/>
        <v>67</v>
      </c>
      <c r="AH73" s="126">
        <f t="shared" si="23"/>
        <v>70</v>
      </c>
      <c r="AI73" s="126">
        <f t="shared" si="23"/>
        <v>72</v>
      </c>
      <c r="AJ73" s="126">
        <f t="shared" si="23"/>
        <v>76</v>
      </c>
      <c r="AK73" s="127">
        <f t="shared" si="23"/>
        <v>83</v>
      </c>
      <c r="AL73" s="555">
        <f t="shared" si="23"/>
        <v>90</v>
      </c>
      <c r="AM73" s="556">
        <f t="shared" si="23"/>
        <v>90</v>
      </c>
      <c r="AN73" s="148"/>
    </row>
    <row r="74" spans="1:40" ht="12.75" customHeight="1">
      <c r="A74" s="148"/>
      <c r="B74" s="148"/>
      <c r="C74" s="148"/>
      <c r="D74" s="148"/>
      <c r="E74" s="579"/>
      <c r="F74" s="580"/>
      <c r="G74" s="580"/>
      <c r="H74" s="581"/>
      <c r="I74" s="585" t="s">
        <v>98</v>
      </c>
      <c r="J74" s="559">
        <v>1</v>
      </c>
      <c r="K74" s="407">
        <v>70</v>
      </c>
      <c r="L74" s="52"/>
      <c r="M74" s="53"/>
      <c r="N74" s="53"/>
      <c r="O74" s="53"/>
      <c r="P74" s="53">
        <v>60</v>
      </c>
      <c r="Q74" s="53">
        <v>58</v>
      </c>
      <c r="R74" s="53">
        <v>55</v>
      </c>
      <c r="S74" s="53">
        <v>52</v>
      </c>
      <c r="T74" s="53">
        <v>49</v>
      </c>
      <c r="U74" s="53">
        <v>46</v>
      </c>
      <c r="V74" s="53">
        <v>44</v>
      </c>
      <c r="W74" s="53">
        <v>41</v>
      </c>
      <c r="X74" s="53">
        <v>39</v>
      </c>
      <c r="Y74" s="53">
        <v>36</v>
      </c>
      <c r="Z74" s="53">
        <v>34</v>
      </c>
      <c r="AA74" s="53">
        <v>32</v>
      </c>
      <c r="AB74" s="53">
        <v>29</v>
      </c>
      <c r="AC74" s="53">
        <v>27</v>
      </c>
      <c r="AD74" s="53">
        <v>25</v>
      </c>
      <c r="AE74" s="53">
        <v>23</v>
      </c>
      <c r="AF74" s="53">
        <v>21</v>
      </c>
      <c r="AG74" s="53">
        <v>19</v>
      </c>
      <c r="AH74" s="53">
        <v>17</v>
      </c>
      <c r="AI74" s="53">
        <v>15</v>
      </c>
      <c r="AJ74" s="53">
        <v>11</v>
      </c>
      <c r="AK74" s="54">
        <v>6</v>
      </c>
      <c r="AL74" s="68"/>
      <c r="AM74" s="71"/>
      <c r="AN74" s="148"/>
    </row>
    <row r="75" spans="1:40" ht="12.75" customHeight="1">
      <c r="A75" s="148"/>
      <c r="B75" s="148"/>
      <c r="C75" s="148"/>
      <c r="D75" s="148"/>
      <c r="E75" s="579"/>
      <c r="F75" s="580"/>
      <c r="G75" s="580"/>
      <c r="H75" s="581"/>
      <c r="I75" s="585"/>
      <c r="J75" s="560"/>
      <c r="K75" s="408"/>
      <c r="L75" s="125"/>
      <c r="M75" s="126"/>
      <c r="N75" s="126"/>
      <c r="O75" s="126"/>
      <c r="P75" s="126"/>
      <c r="Q75" s="126">
        <f>$P74-Q74</f>
        <v>2</v>
      </c>
      <c r="R75" s="126">
        <f aca="true" t="shared" si="24" ref="R75:AM75">$P74-R74</f>
        <v>5</v>
      </c>
      <c r="S75" s="126">
        <f t="shared" si="24"/>
        <v>8</v>
      </c>
      <c r="T75" s="126">
        <f t="shared" si="24"/>
        <v>11</v>
      </c>
      <c r="U75" s="126">
        <f t="shared" si="24"/>
        <v>14</v>
      </c>
      <c r="V75" s="126">
        <f t="shared" si="24"/>
        <v>16</v>
      </c>
      <c r="W75" s="126">
        <f t="shared" si="24"/>
        <v>19</v>
      </c>
      <c r="X75" s="126">
        <f t="shared" si="24"/>
        <v>21</v>
      </c>
      <c r="Y75" s="126">
        <f t="shared" si="24"/>
        <v>24</v>
      </c>
      <c r="Z75" s="126">
        <f t="shared" si="24"/>
        <v>26</v>
      </c>
      <c r="AA75" s="126">
        <f t="shared" si="24"/>
        <v>28</v>
      </c>
      <c r="AB75" s="126">
        <f t="shared" si="24"/>
        <v>31</v>
      </c>
      <c r="AC75" s="126">
        <f t="shared" si="24"/>
        <v>33</v>
      </c>
      <c r="AD75" s="126">
        <f t="shared" si="24"/>
        <v>35</v>
      </c>
      <c r="AE75" s="126">
        <f t="shared" si="24"/>
        <v>37</v>
      </c>
      <c r="AF75" s="126">
        <f t="shared" si="24"/>
        <v>39</v>
      </c>
      <c r="AG75" s="126">
        <f t="shared" si="24"/>
        <v>41</v>
      </c>
      <c r="AH75" s="126">
        <f t="shared" si="24"/>
        <v>43</v>
      </c>
      <c r="AI75" s="126">
        <f t="shared" si="24"/>
        <v>45</v>
      </c>
      <c r="AJ75" s="126">
        <f t="shared" si="24"/>
        <v>49</v>
      </c>
      <c r="AK75" s="127">
        <f t="shared" si="24"/>
        <v>54</v>
      </c>
      <c r="AL75" s="555">
        <f t="shared" si="24"/>
        <v>60</v>
      </c>
      <c r="AM75" s="556">
        <f t="shared" si="24"/>
        <v>60</v>
      </c>
      <c r="AN75" s="148"/>
    </row>
    <row r="76" spans="1:40" ht="12.75" customHeight="1">
      <c r="A76" s="148"/>
      <c r="B76" s="148"/>
      <c r="C76" s="148"/>
      <c r="D76" s="148"/>
      <c r="E76" s="579"/>
      <c r="F76" s="580"/>
      <c r="G76" s="580"/>
      <c r="H76" s="581"/>
      <c r="I76" s="585"/>
      <c r="J76" s="559">
        <v>1.1</v>
      </c>
      <c r="K76" s="407">
        <v>80</v>
      </c>
      <c r="L76" s="52"/>
      <c r="M76" s="53"/>
      <c r="N76" s="53"/>
      <c r="O76" s="53"/>
      <c r="P76" s="53"/>
      <c r="Q76" s="53"/>
      <c r="R76" s="53">
        <v>45</v>
      </c>
      <c r="S76" s="53">
        <v>43</v>
      </c>
      <c r="T76" s="53">
        <v>41</v>
      </c>
      <c r="U76" s="53">
        <v>38</v>
      </c>
      <c r="V76" s="53">
        <v>36</v>
      </c>
      <c r="W76" s="53">
        <v>34</v>
      </c>
      <c r="X76" s="53">
        <v>32</v>
      </c>
      <c r="Y76" s="53">
        <v>30</v>
      </c>
      <c r="Z76" s="53">
        <v>28</v>
      </c>
      <c r="AA76" s="53">
        <v>27</v>
      </c>
      <c r="AB76" s="53">
        <v>25</v>
      </c>
      <c r="AC76" s="53">
        <v>23</v>
      </c>
      <c r="AD76" s="53">
        <v>21</v>
      </c>
      <c r="AE76" s="53">
        <v>19</v>
      </c>
      <c r="AF76" s="53">
        <v>18</v>
      </c>
      <c r="AG76" s="53">
        <v>16</v>
      </c>
      <c r="AH76" s="53">
        <v>14</v>
      </c>
      <c r="AI76" s="53">
        <v>13</v>
      </c>
      <c r="AJ76" s="53">
        <v>10</v>
      </c>
      <c r="AK76" s="54">
        <v>5</v>
      </c>
      <c r="AL76" s="68"/>
      <c r="AM76" s="71"/>
      <c r="AN76" s="148"/>
    </row>
    <row r="77" spans="1:40" ht="12.75" customHeight="1">
      <c r="A77" s="148"/>
      <c r="B77" s="148"/>
      <c r="C77" s="148"/>
      <c r="D77" s="148"/>
      <c r="E77" s="579"/>
      <c r="F77" s="580"/>
      <c r="G77" s="580"/>
      <c r="H77" s="581"/>
      <c r="I77" s="585"/>
      <c r="J77" s="560"/>
      <c r="K77" s="408"/>
      <c r="L77" s="125"/>
      <c r="M77" s="126"/>
      <c r="N77" s="126"/>
      <c r="O77" s="126"/>
      <c r="P77" s="126"/>
      <c r="Q77" s="126"/>
      <c r="R77" s="126"/>
      <c r="S77" s="126">
        <f>$R76-S76</f>
        <v>2</v>
      </c>
      <c r="T77" s="126">
        <f aca="true" t="shared" si="25" ref="T77:AM77">$R76-T76</f>
        <v>4</v>
      </c>
      <c r="U77" s="126">
        <f t="shared" si="25"/>
        <v>7</v>
      </c>
      <c r="V77" s="126">
        <f t="shared" si="25"/>
        <v>9</v>
      </c>
      <c r="W77" s="126">
        <f t="shared" si="25"/>
        <v>11</v>
      </c>
      <c r="X77" s="126">
        <f t="shared" si="25"/>
        <v>13</v>
      </c>
      <c r="Y77" s="126">
        <f t="shared" si="25"/>
        <v>15</v>
      </c>
      <c r="Z77" s="126">
        <f t="shared" si="25"/>
        <v>17</v>
      </c>
      <c r="AA77" s="126">
        <f t="shared" si="25"/>
        <v>18</v>
      </c>
      <c r="AB77" s="126">
        <f t="shared" si="25"/>
        <v>20</v>
      </c>
      <c r="AC77" s="126">
        <f t="shared" si="25"/>
        <v>22</v>
      </c>
      <c r="AD77" s="126">
        <f t="shared" si="25"/>
        <v>24</v>
      </c>
      <c r="AE77" s="126">
        <f t="shared" si="25"/>
        <v>26</v>
      </c>
      <c r="AF77" s="126">
        <f t="shared" si="25"/>
        <v>27</v>
      </c>
      <c r="AG77" s="126">
        <f t="shared" si="25"/>
        <v>29</v>
      </c>
      <c r="AH77" s="126">
        <f t="shared" si="25"/>
        <v>31</v>
      </c>
      <c r="AI77" s="126">
        <f t="shared" si="25"/>
        <v>32</v>
      </c>
      <c r="AJ77" s="126">
        <f t="shared" si="25"/>
        <v>35</v>
      </c>
      <c r="AK77" s="127">
        <f t="shared" si="25"/>
        <v>40</v>
      </c>
      <c r="AL77" s="555">
        <f t="shared" si="25"/>
        <v>45</v>
      </c>
      <c r="AM77" s="556">
        <f t="shared" si="25"/>
        <v>45</v>
      </c>
      <c r="AN77" s="148"/>
    </row>
    <row r="78" spans="1:40" ht="12.75" customHeight="1">
      <c r="A78" s="148"/>
      <c r="B78" s="148"/>
      <c r="C78" s="148"/>
      <c r="D78" s="159"/>
      <c r="E78" s="582"/>
      <c r="F78" s="583"/>
      <c r="G78" s="583"/>
      <c r="H78" s="584"/>
      <c r="I78" s="148"/>
      <c r="J78" s="559">
        <v>1.19</v>
      </c>
      <c r="K78" s="407">
        <v>90</v>
      </c>
      <c r="L78" s="52"/>
      <c r="M78" s="53"/>
      <c r="N78" s="53"/>
      <c r="O78" s="53"/>
      <c r="P78" s="53"/>
      <c r="Q78" s="53"/>
      <c r="R78" s="53"/>
      <c r="S78" s="53">
        <v>35</v>
      </c>
      <c r="T78" s="53">
        <v>34</v>
      </c>
      <c r="U78" s="53">
        <v>33</v>
      </c>
      <c r="V78" s="53">
        <v>31</v>
      </c>
      <c r="W78" s="53">
        <v>29</v>
      </c>
      <c r="X78" s="53">
        <v>28</v>
      </c>
      <c r="Y78" s="53">
        <v>26</v>
      </c>
      <c r="Z78" s="53">
        <v>24</v>
      </c>
      <c r="AA78" s="53">
        <v>23</v>
      </c>
      <c r="AB78" s="53">
        <v>21</v>
      </c>
      <c r="AC78" s="53">
        <v>20</v>
      </c>
      <c r="AD78" s="53">
        <v>18</v>
      </c>
      <c r="AE78" s="53">
        <v>17</v>
      </c>
      <c r="AF78" s="53">
        <v>15</v>
      </c>
      <c r="AG78" s="53">
        <v>14</v>
      </c>
      <c r="AH78" s="53">
        <v>13</v>
      </c>
      <c r="AI78" s="53">
        <v>11</v>
      </c>
      <c r="AJ78" s="53">
        <v>8</v>
      </c>
      <c r="AK78" s="54">
        <v>5</v>
      </c>
      <c r="AL78" s="68"/>
      <c r="AM78" s="71"/>
      <c r="AN78" s="148"/>
    </row>
    <row r="79" spans="1:40" ht="12.75" customHeight="1">
      <c r="A79" s="148"/>
      <c r="B79" s="148"/>
      <c r="C79" s="148"/>
      <c r="D79" s="148"/>
      <c r="E79" s="148"/>
      <c r="F79" s="148"/>
      <c r="G79" s="148"/>
      <c r="H79" s="149"/>
      <c r="I79" s="148"/>
      <c r="J79" s="560"/>
      <c r="K79" s="408"/>
      <c r="L79" s="125"/>
      <c r="M79" s="126"/>
      <c r="N79" s="126"/>
      <c r="O79" s="126"/>
      <c r="P79" s="126"/>
      <c r="Q79" s="126"/>
      <c r="R79" s="126"/>
      <c r="S79" s="126"/>
      <c r="T79" s="126">
        <f>$S78-T78</f>
        <v>1</v>
      </c>
      <c r="U79" s="126">
        <f aca="true" t="shared" si="26" ref="U79:AM79">$S78-U78</f>
        <v>2</v>
      </c>
      <c r="V79" s="126">
        <f t="shared" si="26"/>
        <v>4</v>
      </c>
      <c r="W79" s="126">
        <f t="shared" si="26"/>
        <v>6</v>
      </c>
      <c r="X79" s="126">
        <f t="shared" si="26"/>
        <v>7</v>
      </c>
      <c r="Y79" s="126">
        <f t="shared" si="26"/>
        <v>9</v>
      </c>
      <c r="Z79" s="126">
        <f t="shared" si="26"/>
        <v>11</v>
      </c>
      <c r="AA79" s="126">
        <f t="shared" si="26"/>
        <v>12</v>
      </c>
      <c r="AB79" s="126">
        <f t="shared" si="26"/>
        <v>14</v>
      </c>
      <c r="AC79" s="126">
        <f t="shared" si="26"/>
        <v>15</v>
      </c>
      <c r="AD79" s="126">
        <f t="shared" si="26"/>
        <v>17</v>
      </c>
      <c r="AE79" s="126">
        <f t="shared" si="26"/>
        <v>18</v>
      </c>
      <c r="AF79" s="126">
        <f t="shared" si="26"/>
        <v>20</v>
      </c>
      <c r="AG79" s="126">
        <f t="shared" si="26"/>
        <v>21</v>
      </c>
      <c r="AH79" s="126">
        <f t="shared" si="26"/>
        <v>22</v>
      </c>
      <c r="AI79" s="126">
        <f t="shared" si="26"/>
        <v>24</v>
      </c>
      <c r="AJ79" s="126">
        <f t="shared" si="26"/>
        <v>27</v>
      </c>
      <c r="AK79" s="127">
        <f t="shared" si="26"/>
        <v>30</v>
      </c>
      <c r="AL79" s="555">
        <f t="shared" si="26"/>
        <v>35</v>
      </c>
      <c r="AM79" s="556">
        <f t="shared" si="26"/>
        <v>35</v>
      </c>
      <c r="AN79" s="148"/>
    </row>
    <row r="80" spans="1:40" ht="12.75" customHeight="1">
      <c r="A80" s="148"/>
      <c r="B80" s="148"/>
      <c r="C80" s="148"/>
      <c r="D80" s="148"/>
      <c r="E80" s="148"/>
      <c r="F80" s="148"/>
      <c r="G80" s="148"/>
      <c r="H80" s="149"/>
      <c r="I80" s="148"/>
      <c r="J80" s="559">
        <v>1.29</v>
      </c>
      <c r="K80" s="407">
        <v>100</v>
      </c>
      <c r="L80" s="52"/>
      <c r="M80" s="53"/>
      <c r="N80" s="53"/>
      <c r="O80" s="53"/>
      <c r="P80" s="53"/>
      <c r="Q80" s="53"/>
      <c r="R80" s="53"/>
      <c r="S80" s="53"/>
      <c r="T80" s="53">
        <v>30</v>
      </c>
      <c r="U80" s="53">
        <v>29</v>
      </c>
      <c r="V80" s="53">
        <v>27</v>
      </c>
      <c r="W80" s="53">
        <v>26</v>
      </c>
      <c r="X80" s="53">
        <v>24</v>
      </c>
      <c r="Y80" s="53">
        <v>23</v>
      </c>
      <c r="Z80" s="53">
        <v>22</v>
      </c>
      <c r="AA80" s="53">
        <v>20</v>
      </c>
      <c r="AB80" s="53">
        <v>19</v>
      </c>
      <c r="AC80" s="53">
        <v>17</v>
      </c>
      <c r="AD80" s="53">
        <v>16</v>
      </c>
      <c r="AE80" s="53">
        <v>15</v>
      </c>
      <c r="AF80" s="53">
        <v>14</v>
      </c>
      <c r="AG80" s="53">
        <v>12</v>
      </c>
      <c r="AH80" s="53">
        <v>11</v>
      </c>
      <c r="AI80" s="53">
        <v>10</v>
      </c>
      <c r="AJ80" s="53">
        <v>7</v>
      </c>
      <c r="AK80" s="54">
        <v>4</v>
      </c>
      <c r="AL80" s="68"/>
      <c r="AM80" s="71"/>
      <c r="AN80" s="148"/>
    </row>
    <row r="81" spans="1:40" ht="12.75" customHeight="1">
      <c r="A81" s="148"/>
      <c r="B81" s="148"/>
      <c r="C81" s="148"/>
      <c r="D81" s="148"/>
      <c r="E81" s="148"/>
      <c r="F81" s="148"/>
      <c r="G81" s="148"/>
      <c r="H81" s="149"/>
      <c r="I81" s="148"/>
      <c r="J81" s="560"/>
      <c r="K81" s="408"/>
      <c r="L81" s="125"/>
      <c r="M81" s="126"/>
      <c r="N81" s="126"/>
      <c r="O81" s="126"/>
      <c r="P81" s="126"/>
      <c r="Q81" s="126"/>
      <c r="R81" s="126"/>
      <c r="S81" s="126"/>
      <c r="T81" s="126"/>
      <c r="U81" s="126">
        <f>$T80-U80</f>
        <v>1</v>
      </c>
      <c r="V81" s="126">
        <f aca="true" t="shared" si="27" ref="V81:AM81">$T80-V80</f>
        <v>3</v>
      </c>
      <c r="W81" s="126">
        <f t="shared" si="27"/>
        <v>4</v>
      </c>
      <c r="X81" s="126">
        <f t="shared" si="27"/>
        <v>6</v>
      </c>
      <c r="Y81" s="126">
        <f t="shared" si="27"/>
        <v>7</v>
      </c>
      <c r="Z81" s="126">
        <f t="shared" si="27"/>
        <v>8</v>
      </c>
      <c r="AA81" s="126">
        <f t="shared" si="27"/>
        <v>10</v>
      </c>
      <c r="AB81" s="126">
        <f t="shared" si="27"/>
        <v>11</v>
      </c>
      <c r="AC81" s="126">
        <f t="shared" si="27"/>
        <v>13</v>
      </c>
      <c r="AD81" s="126">
        <f t="shared" si="27"/>
        <v>14</v>
      </c>
      <c r="AE81" s="126">
        <f t="shared" si="27"/>
        <v>15</v>
      </c>
      <c r="AF81" s="126">
        <f t="shared" si="27"/>
        <v>16</v>
      </c>
      <c r="AG81" s="126">
        <f t="shared" si="27"/>
        <v>18</v>
      </c>
      <c r="AH81" s="126">
        <f t="shared" si="27"/>
        <v>19</v>
      </c>
      <c r="AI81" s="126">
        <f t="shared" si="27"/>
        <v>20</v>
      </c>
      <c r="AJ81" s="126">
        <f t="shared" si="27"/>
        <v>23</v>
      </c>
      <c r="AK81" s="127">
        <f t="shared" si="27"/>
        <v>26</v>
      </c>
      <c r="AL81" s="555">
        <f t="shared" si="27"/>
        <v>30</v>
      </c>
      <c r="AM81" s="556">
        <f t="shared" si="27"/>
        <v>30</v>
      </c>
      <c r="AN81" s="148"/>
    </row>
    <row r="82" spans="1:40" ht="12.75" customHeight="1">
      <c r="A82" s="148"/>
      <c r="B82" s="148"/>
      <c r="C82" s="148"/>
      <c r="D82" s="148"/>
      <c r="E82" s="148"/>
      <c r="F82" s="148"/>
      <c r="G82" s="148"/>
      <c r="H82" s="149"/>
      <c r="I82" s="148"/>
      <c r="J82" s="559">
        <v>1.39</v>
      </c>
      <c r="K82" s="407">
        <v>110</v>
      </c>
      <c r="L82" s="52"/>
      <c r="M82" s="53"/>
      <c r="N82" s="53"/>
      <c r="O82" s="53"/>
      <c r="P82" s="53"/>
      <c r="Q82" s="53"/>
      <c r="R82" s="53"/>
      <c r="S82" s="53"/>
      <c r="T82" s="53"/>
      <c r="U82" s="53">
        <v>25</v>
      </c>
      <c r="V82" s="53">
        <v>24</v>
      </c>
      <c r="W82" s="53">
        <v>23</v>
      </c>
      <c r="X82" s="53">
        <v>22</v>
      </c>
      <c r="Y82" s="53">
        <v>20</v>
      </c>
      <c r="Z82" s="53">
        <v>19</v>
      </c>
      <c r="AA82" s="53">
        <v>18</v>
      </c>
      <c r="AB82" s="53">
        <v>17</v>
      </c>
      <c r="AC82" s="53">
        <v>16</v>
      </c>
      <c r="AD82" s="53">
        <v>14</v>
      </c>
      <c r="AE82" s="53">
        <v>13</v>
      </c>
      <c r="AF82" s="53">
        <v>12</v>
      </c>
      <c r="AG82" s="53">
        <v>11</v>
      </c>
      <c r="AH82" s="53">
        <v>10</v>
      </c>
      <c r="AI82" s="53">
        <v>9</v>
      </c>
      <c r="AJ82" s="53">
        <v>7</v>
      </c>
      <c r="AK82" s="54">
        <v>4</v>
      </c>
      <c r="AL82" s="68"/>
      <c r="AM82" s="71"/>
      <c r="AN82" s="148"/>
    </row>
    <row r="83" spans="1:40" ht="12.75" customHeight="1">
      <c r="A83" s="148"/>
      <c r="B83" s="148"/>
      <c r="C83" s="148"/>
      <c r="D83" s="148"/>
      <c r="E83" s="148"/>
      <c r="F83" s="148"/>
      <c r="G83" s="148"/>
      <c r="H83" s="149"/>
      <c r="I83" s="148"/>
      <c r="J83" s="560"/>
      <c r="K83" s="408"/>
      <c r="L83" s="125"/>
      <c r="M83" s="126"/>
      <c r="N83" s="126"/>
      <c r="O83" s="126"/>
      <c r="P83" s="126"/>
      <c r="Q83" s="126"/>
      <c r="R83" s="126"/>
      <c r="S83" s="126"/>
      <c r="T83" s="126"/>
      <c r="U83" s="126"/>
      <c r="V83" s="126">
        <f>$U82-V82</f>
        <v>1</v>
      </c>
      <c r="W83" s="126">
        <f aca="true" t="shared" si="28" ref="W83:AM83">$U82-W82</f>
        <v>2</v>
      </c>
      <c r="X83" s="126">
        <f t="shared" si="28"/>
        <v>3</v>
      </c>
      <c r="Y83" s="126">
        <f t="shared" si="28"/>
        <v>5</v>
      </c>
      <c r="Z83" s="126">
        <f t="shared" si="28"/>
        <v>6</v>
      </c>
      <c r="AA83" s="126">
        <f t="shared" si="28"/>
        <v>7</v>
      </c>
      <c r="AB83" s="126">
        <f t="shared" si="28"/>
        <v>8</v>
      </c>
      <c r="AC83" s="126">
        <f t="shared" si="28"/>
        <v>9</v>
      </c>
      <c r="AD83" s="126">
        <f t="shared" si="28"/>
        <v>11</v>
      </c>
      <c r="AE83" s="126">
        <f t="shared" si="28"/>
        <v>12</v>
      </c>
      <c r="AF83" s="126">
        <f t="shared" si="28"/>
        <v>13</v>
      </c>
      <c r="AG83" s="126">
        <f t="shared" si="28"/>
        <v>14</v>
      </c>
      <c r="AH83" s="126">
        <f t="shared" si="28"/>
        <v>15</v>
      </c>
      <c r="AI83" s="126">
        <f t="shared" si="28"/>
        <v>16</v>
      </c>
      <c r="AJ83" s="126">
        <f t="shared" si="28"/>
        <v>18</v>
      </c>
      <c r="AK83" s="127">
        <f t="shared" si="28"/>
        <v>21</v>
      </c>
      <c r="AL83" s="555">
        <f t="shared" si="28"/>
        <v>25</v>
      </c>
      <c r="AM83" s="556">
        <f t="shared" si="28"/>
        <v>25</v>
      </c>
      <c r="AN83" s="148"/>
    </row>
    <row r="84" spans="1:40" ht="12.75" customHeight="1">
      <c r="A84" s="148"/>
      <c r="B84" s="148"/>
      <c r="C84" s="148"/>
      <c r="D84" s="148"/>
      <c r="E84" s="148"/>
      <c r="F84" s="148"/>
      <c r="G84" s="148"/>
      <c r="H84" s="149"/>
      <c r="I84" s="148"/>
      <c r="J84" s="570">
        <v>1.48</v>
      </c>
      <c r="K84" s="561">
        <v>120</v>
      </c>
      <c r="L84" s="136"/>
      <c r="M84" s="137"/>
      <c r="N84" s="137"/>
      <c r="O84" s="137"/>
      <c r="P84" s="137"/>
      <c r="Q84" s="137"/>
      <c r="R84" s="137"/>
      <c r="S84" s="137"/>
      <c r="T84" s="137"/>
      <c r="U84" s="137"/>
      <c r="V84" s="137"/>
      <c r="W84" s="137">
        <v>20</v>
      </c>
      <c r="X84" s="137">
        <v>19</v>
      </c>
      <c r="Y84" s="137">
        <v>18</v>
      </c>
      <c r="Z84" s="137">
        <v>17</v>
      </c>
      <c r="AA84" s="137">
        <v>16</v>
      </c>
      <c r="AB84" s="137">
        <v>15</v>
      </c>
      <c r="AC84" s="137">
        <v>14</v>
      </c>
      <c r="AD84" s="137">
        <v>13</v>
      </c>
      <c r="AE84" s="137">
        <v>12</v>
      </c>
      <c r="AF84" s="137">
        <v>11</v>
      </c>
      <c r="AG84" s="137">
        <v>10</v>
      </c>
      <c r="AH84" s="137">
        <v>9</v>
      </c>
      <c r="AI84" s="137">
        <v>8</v>
      </c>
      <c r="AJ84" s="137">
        <v>6</v>
      </c>
      <c r="AK84" s="138">
        <v>3</v>
      </c>
      <c r="AL84" s="139"/>
      <c r="AM84" s="140"/>
      <c r="AN84" s="148"/>
    </row>
    <row r="85" spans="1:40" ht="12.75" customHeight="1">
      <c r="A85" s="148"/>
      <c r="B85" s="148"/>
      <c r="C85" s="148"/>
      <c r="D85" s="148"/>
      <c r="E85" s="148"/>
      <c r="F85" s="148"/>
      <c r="G85" s="148"/>
      <c r="H85" s="149"/>
      <c r="I85" s="148"/>
      <c r="J85" s="571"/>
      <c r="K85" s="562"/>
      <c r="L85" s="141"/>
      <c r="M85" s="142"/>
      <c r="N85" s="142"/>
      <c r="O85" s="142"/>
      <c r="P85" s="142"/>
      <c r="Q85" s="142"/>
      <c r="R85" s="142"/>
      <c r="S85" s="142"/>
      <c r="T85" s="142"/>
      <c r="U85" s="142"/>
      <c r="V85" s="142"/>
      <c r="W85" s="142"/>
      <c r="X85" s="142">
        <f>$W84-X84</f>
        <v>1</v>
      </c>
      <c r="Y85" s="142">
        <f aca="true" t="shared" si="29" ref="Y85:AM85">$W84-Y84</f>
        <v>2</v>
      </c>
      <c r="Z85" s="142">
        <f t="shared" si="29"/>
        <v>3</v>
      </c>
      <c r="AA85" s="142">
        <f t="shared" si="29"/>
        <v>4</v>
      </c>
      <c r="AB85" s="142">
        <f t="shared" si="29"/>
        <v>5</v>
      </c>
      <c r="AC85" s="142">
        <f t="shared" si="29"/>
        <v>6</v>
      </c>
      <c r="AD85" s="142">
        <f t="shared" si="29"/>
        <v>7</v>
      </c>
      <c r="AE85" s="142">
        <f t="shared" si="29"/>
        <v>8</v>
      </c>
      <c r="AF85" s="142">
        <f t="shared" si="29"/>
        <v>9</v>
      </c>
      <c r="AG85" s="142">
        <f t="shared" si="29"/>
        <v>10</v>
      </c>
      <c r="AH85" s="142">
        <f t="shared" si="29"/>
        <v>11</v>
      </c>
      <c r="AI85" s="142">
        <f t="shared" si="29"/>
        <v>12</v>
      </c>
      <c r="AJ85" s="142">
        <f t="shared" si="29"/>
        <v>14</v>
      </c>
      <c r="AK85" s="142">
        <f t="shared" si="29"/>
        <v>17</v>
      </c>
      <c r="AL85" s="563">
        <f t="shared" si="29"/>
        <v>20</v>
      </c>
      <c r="AM85" s="564">
        <f t="shared" si="29"/>
        <v>20</v>
      </c>
      <c r="AN85" s="148"/>
    </row>
    <row r="86" spans="1:40" ht="12.75" customHeight="1">
      <c r="A86" s="148"/>
      <c r="B86" s="148"/>
      <c r="C86" s="148"/>
      <c r="D86" s="148"/>
      <c r="E86" s="148"/>
      <c r="F86" s="148"/>
      <c r="G86" s="148"/>
      <c r="H86" s="149"/>
      <c r="I86" s="148"/>
      <c r="J86" s="570">
        <v>1.58</v>
      </c>
      <c r="K86" s="561">
        <v>130</v>
      </c>
      <c r="L86" s="136"/>
      <c r="M86" s="137"/>
      <c r="N86" s="137"/>
      <c r="O86" s="137"/>
      <c r="P86" s="137"/>
      <c r="Q86" s="137"/>
      <c r="R86" s="137"/>
      <c r="S86" s="137"/>
      <c r="T86" s="137"/>
      <c r="U86" s="137"/>
      <c r="V86" s="137"/>
      <c r="W86" s="137"/>
      <c r="X86" s="137">
        <v>18</v>
      </c>
      <c r="Y86" s="137">
        <v>17</v>
      </c>
      <c r="Z86" s="137">
        <v>16</v>
      </c>
      <c r="AA86" s="137">
        <v>15</v>
      </c>
      <c r="AB86" s="137">
        <v>14</v>
      </c>
      <c r="AC86" s="137">
        <v>13</v>
      </c>
      <c r="AD86" s="137">
        <v>12</v>
      </c>
      <c r="AE86" s="137">
        <v>11</v>
      </c>
      <c r="AF86" s="137">
        <v>10</v>
      </c>
      <c r="AG86" s="137">
        <v>9</v>
      </c>
      <c r="AH86" s="137">
        <v>8</v>
      </c>
      <c r="AI86" s="137">
        <v>7</v>
      </c>
      <c r="AJ86" s="137">
        <v>6</v>
      </c>
      <c r="AK86" s="138">
        <v>3</v>
      </c>
      <c r="AL86" s="139"/>
      <c r="AM86" s="140"/>
      <c r="AN86" s="148"/>
    </row>
    <row r="87" spans="1:40" ht="12.75" customHeight="1" thickBot="1">
      <c r="A87" s="148"/>
      <c r="B87" s="148"/>
      <c r="C87" s="148"/>
      <c r="D87" s="148"/>
      <c r="E87" s="148"/>
      <c r="F87" s="148"/>
      <c r="G87" s="148"/>
      <c r="H87" s="149"/>
      <c r="I87" s="148"/>
      <c r="J87" s="572"/>
      <c r="K87" s="562"/>
      <c r="L87" s="143"/>
      <c r="M87" s="144"/>
      <c r="N87" s="144"/>
      <c r="O87" s="144"/>
      <c r="P87" s="144"/>
      <c r="Q87" s="144"/>
      <c r="R87" s="144"/>
      <c r="S87" s="144"/>
      <c r="T87" s="144"/>
      <c r="U87" s="144"/>
      <c r="V87" s="144"/>
      <c r="W87" s="144"/>
      <c r="X87" s="144"/>
      <c r="Y87" s="144">
        <f>$X86-Y86</f>
        <v>1</v>
      </c>
      <c r="Z87" s="144">
        <f aca="true" t="shared" si="30" ref="Z87:AM87">$X86-Z86</f>
        <v>2</v>
      </c>
      <c r="AA87" s="144">
        <f t="shared" si="30"/>
        <v>3</v>
      </c>
      <c r="AB87" s="144">
        <f t="shared" si="30"/>
        <v>4</v>
      </c>
      <c r="AC87" s="144">
        <f t="shared" si="30"/>
        <v>5</v>
      </c>
      <c r="AD87" s="144">
        <f t="shared" si="30"/>
        <v>6</v>
      </c>
      <c r="AE87" s="144">
        <f t="shared" si="30"/>
        <v>7</v>
      </c>
      <c r="AF87" s="144">
        <f t="shared" si="30"/>
        <v>8</v>
      </c>
      <c r="AG87" s="144">
        <f t="shared" si="30"/>
        <v>9</v>
      </c>
      <c r="AH87" s="144">
        <f t="shared" si="30"/>
        <v>10</v>
      </c>
      <c r="AI87" s="144">
        <f t="shared" si="30"/>
        <v>11</v>
      </c>
      <c r="AJ87" s="144">
        <f t="shared" si="30"/>
        <v>12</v>
      </c>
      <c r="AK87" s="144">
        <f t="shared" si="30"/>
        <v>15</v>
      </c>
      <c r="AL87" s="563">
        <f t="shared" si="30"/>
        <v>18</v>
      </c>
      <c r="AM87" s="564">
        <f t="shared" si="30"/>
        <v>18</v>
      </c>
      <c r="AN87" s="148"/>
    </row>
    <row r="88" spans="1:40" ht="12.75" customHeight="1">
      <c r="A88" s="148"/>
      <c r="B88" s="148"/>
      <c r="C88" s="148"/>
      <c r="D88" s="148"/>
      <c r="E88" s="148"/>
      <c r="F88" s="148"/>
      <c r="G88" s="148"/>
      <c r="H88" s="149"/>
      <c r="I88" s="148"/>
      <c r="J88" s="148"/>
      <c r="K88" s="171"/>
      <c r="L88" s="565" t="s">
        <v>118</v>
      </c>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148"/>
    </row>
    <row r="89" spans="1:40" ht="12.75" customHeight="1">
      <c r="A89" s="148"/>
      <c r="B89" s="148"/>
      <c r="C89" s="148"/>
      <c r="D89" s="148"/>
      <c r="E89" s="148"/>
      <c r="F89" s="148"/>
      <c r="G89" s="148"/>
      <c r="H89" s="149"/>
      <c r="I89" s="148"/>
      <c r="J89" s="145"/>
      <c r="K89" s="181" t="s">
        <v>107</v>
      </c>
      <c r="L89" s="170"/>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60"/>
      <c r="AN89" s="148"/>
    </row>
    <row r="90" spans="1:40" ht="12.75" customHeight="1">
      <c r="A90" s="148"/>
      <c r="B90" s="148"/>
      <c r="C90" s="148"/>
      <c r="D90" s="148"/>
      <c r="E90" s="148"/>
      <c r="F90" s="148"/>
      <c r="G90" s="148"/>
      <c r="H90" s="149"/>
      <c r="I90" s="148"/>
      <c r="J90" s="169"/>
      <c r="K90" s="170"/>
      <c r="L90" s="148"/>
      <c r="M90" s="148"/>
      <c r="N90" s="148"/>
      <c r="O90" s="148"/>
      <c r="P90" s="148"/>
      <c r="Q90" s="148"/>
      <c r="R90" s="148"/>
      <c r="S90" s="148"/>
      <c r="T90" s="148"/>
      <c r="U90" s="148"/>
      <c r="V90" s="148"/>
      <c r="W90" s="148"/>
      <c r="X90" s="148"/>
      <c r="Y90" s="148"/>
      <c r="Z90" s="148"/>
      <c r="AA90" s="148"/>
      <c r="AB90" s="148"/>
      <c r="AC90" s="148"/>
      <c r="AD90" s="148"/>
      <c r="AE90" s="566" t="s">
        <v>75</v>
      </c>
      <c r="AF90" s="566"/>
      <c r="AG90" s="566"/>
      <c r="AH90" s="566"/>
      <c r="AI90" s="566"/>
      <c r="AJ90" s="566"/>
      <c r="AK90" s="566"/>
      <c r="AL90" s="148"/>
      <c r="AM90" s="160"/>
      <c r="AN90" s="148"/>
    </row>
    <row r="91" spans="1:40" ht="12.75">
      <c r="A91" s="148"/>
      <c r="B91" s="148"/>
      <c r="C91" s="148"/>
      <c r="D91" s="148"/>
      <c r="E91" s="148"/>
      <c r="F91" s="148"/>
      <c r="G91" s="148"/>
      <c r="H91" s="149"/>
      <c r="I91" s="148"/>
      <c r="J91" s="170"/>
      <c r="K91" s="148"/>
      <c r="L91" s="148"/>
      <c r="M91" s="148"/>
      <c r="N91" s="148"/>
      <c r="O91" s="148"/>
      <c r="P91" s="148"/>
      <c r="Q91" s="148"/>
      <c r="R91" s="148"/>
      <c r="S91" s="148"/>
      <c r="T91" s="148"/>
      <c r="U91" s="148"/>
      <c r="V91" s="148"/>
      <c r="W91" s="148"/>
      <c r="X91" s="148"/>
      <c r="Y91" s="148"/>
      <c r="Z91" s="148"/>
      <c r="AA91" s="148"/>
      <c r="AB91" s="148"/>
      <c r="AC91" s="148"/>
      <c r="AD91" s="148"/>
      <c r="AE91" s="566"/>
      <c r="AF91" s="566"/>
      <c r="AG91" s="566"/>
      <c r="AH91" s="566"/>
      <c r="AI91" s="566"/>
      <c r="AJ91" s="566"/>
      <c r="AK91" s="566"/>
      <c r="AL91" s="148"/>
      <c r="AM91" s="160"/>
      <c r="AN91" s="148"/>
    </row>
    <row r="92" spans="1:40" ht="12.75">
      <c r="A92" s="148"/>
      <c r="B92" s="148"/>
      <c r="C92" s="148"/>
      <c r="D92" s="587" t="s">
        <v>116</v>
      </c>
      <c r="E92" s="587"/>
      <c r="F92" s="589">
        <v>32</v>
      </c>
      <c r="G92" s="148"/>
      <c r="H92" s="149"/>
      <c r="I92" s="148"/>
      <c r="J92" s="148"/>
      <c r="K92" s="148"/>
      <c r="L92" s="148"/>
      <c r="M92" s="148"/>
      <c r="N92" s="148"/>
      <c r="O92" s="148"/>
      <c r="P92" s="148"/>
      <c r="Q92" s="148"/>
      <c r="R92" s="148"/>
      <c r="S92" s="148"/>
      <c r="T92" s="148"/>
      <c r="U92" s="148"/>
      <c r="V92" s="148"/>
      <c r="W92" s="148"/>
      <c r="X92" s="148"/>
      <c r="Y92" s="148"/>
      <c r="Z92" s="148"/>
      <c r="AA92" s="148"/>
      <c r="AB92" s="148"/>
      <c r="AC92" s="148"/>
      <c r="AD92" s="182" t="s">
        <v>72</v>
      </c>
      <c r="AE92" s="566"/>
      <c r="AF92" s="566"/>
      <c r="AG92" s="566"/>
      <c r="AH92" s="566"/>
      <c r="AI92" s="566"/>
      <c r="AJ92" s="566"/>
      <c r="AK92" s="566"/>
      <c r="AL92" s="148"/>
      <c r="AM92" s="160"/>
      <c r="AN92" s="148"/>
    </row>
    <row r="93" spans="1:40" ht="12.75">
      <c r="A93" s="148"/>
      <c r="B93" s="148"/>
      <c r="C93" s="148"/>
      <c r="D93" s="587"/>
      <c r="E93" s="587"/>
      <c r="F93" s="589"/>
      <c r="G93" s="148"/>
      <c r="H93" s="149"/>
      <c r="I93" s="148"/>
      <c r="J93" s="148"/>
      <c r="K93" s="148"/>
      <c r="L93" s="148"/>
      <c r="M93" s="148"/>
      <c r="N93" s="148"/>
      <c r="O93" s="148"/>
      <c r="P93" s="148"/>
      <c r="Q93" s="148"/>
      <c r="R93" s="148"/>
      <c r="S93" s="148"/>
      <c r="T93" s="148"/>
      <c r="U93" s="148"/>
      <c r="V93" s="148"/>
      <c r="W93" s="148"/>
      <c r="X93" s="148"/>
      <c r="Y93" s="148"/>
      <c r="Z93" s="148"/>
      <c r="AA93" s="148"/>
      <c r="AB93" s="148"/>
      <c r="AC93" s="148"/>
      <c r="AD93" s="64"/>
      <c r="AE93" s="148"/>
      <c r="AF93" s="148"/>
      <c r="AG93" s="148"/>
      <c r="AH93" s="148"/>
      <c r="AI93" s="148"/>
      <c r="AJ93" s="148"/>
      <c r="AK93" s="148"/>
      <c r="AL93" s="148"/>
      <c r="AM93" s="160"/>
      <c r="AN93" s="148"/>
    </row>
    <row r="94" spans="1:40" ht="12.75">
      <c r="A94" s="148"/>
      <c r="B94" s="148"/>
      <c r="C94" s="148"/>
      <c r="D94" s="588" t="s">
        <v>115</v>
      </c>
      <c r="E94" s="588"/>
      <c r="F94" s="589"/>
      <c r="G94" s="148"/>
      <c r="H94" s="149"/>
      <c r="I94" s="148"/>
      <c r="J94" s="148"/>
      <c r="K94" s="148"/>
      <c r="L94" s="148"/>
      <c r="M94" s="148"/>
      <c r="N94" s="148"/>
      <c r="O94" s="148"/>
      <c r="P94" s="148"/>
      <c r="Q94" s="148"/>
      <c r="R94" s="148"/>
      <c r="S94" s="148"/>
      <c r="T94" s="148"/>
      <c r="U94" s="148"/>
      <c r="V94" s="148"/>
      <c r="W94" s="148"/>
      <c r="X94" s="148"/>
      <c r="Y94" s="148"/>
      <c r="Z94" s="148"/>
      <c r="AA94" s="148"/>
      <c r="AB94" s="148"/>
      <c r="AC94" s="148"/>
      <c r="AD94" s="128"/>
      <c r="AE94" s="148"/>
      <c r="AF94" s="148"/>
      <c r="AG94" s="148"/>
      <c r="AH94" s="148"/>
      <c r="AI94" s="148"/>
      <c r="AJ94" s="148"/>
      <c r="AK94" s="148"/>
      <c r="AL94" s="148"/>
      <c r="AM94" s="160"/>
      <c r="AN94" s="148"/>
    </row>
    <row r="95" spans="1:40" ht="12.75">
      <c r="A95" s="148"/>
      <c r="B95" s="148"/>
      <c r="C95" s="148"/>
      <c r="D95" s="151" t="s">
        <v>117</v>
      </c>
      <c r="E95" s="148"/>
      <c r="F95" s="148"/>
      <c r="G95" s="148"/>
      <c r="H95" s="149"/>
      <c r="I95" s="148"/>
      <c r="J95" s="148"/>
      <c r="K95" s="148"/>
      <c r="L95" s="148"/>
      <c r="M95" s="148"/>
      <c r="N95" s="148"/>
      <c r="O95" s="148"/>
      <c r="P95" s="148"/>
      <c r="Q95" s="148"/>
      <c r="R95" s="148"/>
      <c r="S95" s="148"/>
      <c r="T95" s="148"/>
      <c r="U95" s="148"/>
      <c r="V95" s="148"/>
      <c r="W95" s="148"/>
      <c r="X95" s="148"/>
      <c r="Y95" s="148"/>
      <c r="Z95" s="148"/>
      <c r="AA95" s="148"/>
      <c r="AB95" s="148"/>
      <c r="AC95" s="148"/>
      <c r="AD95" s="182" t="s">
        <v>73</v>
      </c>
      <c r="AE95" s="567" t="s">
        <v>74</v>
      </c>
      <c r="AF95" s="567"/>
      <c r="AG95" s="567"/>
      <c r="AH95" s="567"/>
      <c r="AI95" s="567"/>
      <c r="AJ95" s="567"/>
      <c r="AK95" s="567"/>
      <c r="AL95" s="148"/>
      <c r="AM95" s="160"/>
      <c r="AN95" s="148"/>
    </row>
    <row r="96" spans="1:40" ht="12.75">
      <c r="A96" s="148"/>
      <c r="B96" s="148"/>
      <c r="C96" s="148"/>
      <c r="D96" s="148"/>
      <c r="E96" s="148"/>
      <c r="F96" s="148"/>
      <c r="G96" s="148"/>
      <c r="H96" s="149"/>
      <c r="I96" s="148"/>
      <c r="J96" s="148"/>
      <c r="K96" s="148"/>
      <c r="L96" s="148"/>
      <c r="M96" s="148"/>
      <c r="N96" s="148"/>
      <c r="O96" s="148"/>
      <c r="P96" s="148"/>
      <c r="Q96" s="148"/>
      <c r="R96" s="148"/>
      <c r="S96" s="148"/>
      <c r="T96" s="148"/>
      <c r="U96" s="148"/>
      <c r="V96" s="148"/>
      <c r="W96" s="148"/>
      <c r="X96" s="148"/>
      <c r="Y96" s="148"/>
      <c r="Z96" s="148"/>
      <c r="AA96" s="148"/>
      <c r="AB96" s="148"/>
      <c r="AC96" s="148"/>
      <c r="AD96" s="148"/>
      <c r="AE96" s="567"/>
      <c r="AF96" s="567"/>
      <c r="AG96" s="567"/>
      <c r="AH96" s="567"/>
      <c r="AI96" s="567"/>
      <c r="AJ96" s="567"/>
      <c r="AK96" s="567"/>
      <c r="AL96" s="148"/>
      <c r="AM96" s="160"/>
      <c r="AN96" s="148"/>
    </row>
    <row r="97" spans="1:40" ht="12.75">
      <c r="A97" s="148"/>
      <c r="B97" s="148"/>
      <c r="C97" s="148"/>
      <c r="D97" s="148"/>
      <c r="E97" s="148"/>
      <c r="F97" s="148"/>
      <c r="G97" s="148"/>
      <c r="H97" s="149"/>
      <c r="I97" s="148"/>
      <c r="J97" s="148"/>
      <c r="K97" s="148"/>
      <c r="L97" s="148"/>
      <c r="M97" s="148"/>
      <c r="N97" s="148"/>
      <c r="O97" s="148"/>
      <c r="P97" s="148"/>
      <c r="Q97" s="148"/>
      <c r="R97" s="148"/>
      <c r="S97" s="148"/>
      <c r="T97" s="148"/>
      <c r="U97" s="148"/>
      <c r="V97" s="148"/>
      <c r="W97" s="148"/>
      <c r="X97" s="148"/>
      <c r="Y97" s="148"/>
      <c r="Z97" s="148"/>
      <c r="AA97" s="148"/>
      <c r="AB97" s="148"/>
      <c r="AC97" s="148"/>
      <c r="AD97" s="148"/>
      <c r="AE97" s="567"/>
      <c r="AF97" s="567"/>
      <c r="AG97" s="567"/>
      <c r="AH97" s="567"/>
      <c r="AI97" s="567"/>
      <c r="AJ97" s="567"/>
      <c r="AK97" s="567"/>
      <c r="AL97" s="148"/>
      <c r="AM97" s="160"/>
      <c r="AN97" s="148"/>
    </row>
    <row r="98" spans="1:40" ht="12.75">
      <c r="A98" s="148"/>
      <c r="B98" s="148"/>
      <c r="C98" s="148"/>
      <c r="D98" s="148"/>
      <c r="E98" s="148"/>
      <c r="F98" s="148"/>
      <c r="G98" s="148"/>
      <c r="H98" s="149"/>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60"/>
      <c r="AN98" s="148"/>
    </row>
    <row r="99" spans="1:40" ht="12.75">
      <c r="A99" s="148"/>
      <c r="B99" s="148"/>
      <c r="C99" s="148"/>
      <c r="D99" s="148"/>
      <c r="E99" s="148"/>
      <c r="F99" s="148"/>
      <c r="G99" s="148"/>
      <c r="H99" s="149"/>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t="s">
        <v>174</v>
      </c>
      <c r="AF99" s="148"/>
      <c r="AG99" s="148"/>
      <c r="AH99" s="148"/>
      <c r="AI99" s="148"/>
      <c r="AJ99" s="148"/>
      <c r="AK99" s="148"/>
      <c r="AL99" s="148"/>
      <c r="AM99" s="160"/>
      <c r="AN99" s="148"/>
    </row>
    <row r="100" spans="1:40" ht="12.75">
      <c r="A100" s="148"/>
      <c r="B100" s="148"/>
      <c r="C100" s="148"/>
      <c r="D100" s="148"/>
      <c r="E100" s="148"/>
      <c r="F100" s="148"/>
      <c r="G100" s="148"/>
      <c r="H100" s="149"/>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83" t="s">
        <v>78</v>
      </c>
      <c r="AE100" s="184" t="s">
        <v>76</v>
      </c>
      <c r="AF100" s="184"/>
      <c r="AG100" s="184"/>
      <c r="AH100" s="184"/>
      <c r="AI100" s="184"/>
      <c r="AJ100" s="184"/>
      <c r="AK100" s="148"/>
      <c r="AL100" s="148"/>
      <c r="AM100" s="160"/>
      <c r="AN100" s="148"/>
    </row>
    <row r="101" spans="1:40" ht="12.75">
      <c r="A101" s="148"/>
      <c r="B101" s="148"/>
      <c r="C101" s="148"/>
      <c r="D101" s="148"/>
      <c r="E101" s="148"/>
      <c r="F101" s="148"/>
      <c r="G101" s="148"/>
      <c r="H101" s="149"/>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85" t="s">
        <v>79</v>
      </c>
      <c r="AE101" s="148" t="s">
        <v>77</v>
      </c>
      <c r="AF101" s="148"/>
      <c r="AG101" s="148"/>
      <c r="AH101" s="148"/>
      <c r="AI101" s="148"/>
      <c r="AJ101" s="148"/>
      <c r="AK101" s="148"/>
      <c r="AL101" s="148"/>
      <c r="AM101" s="160"/>
      <c r="AN101" s="148"/>
    </row>
    <row r="102" spans="1:40" ht="12.75">
      <c r="A102" s="148"/>
      <c r="B102" s="148"/>
      <c r="C102" s="148"/>
      <c r="D102" s="148"/>
      <c r="E102" s="148"/>
      <c r="F102" s="148"/>
      <c r="G102" s="148"/>
      <c r="H102" s="149"/>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60"/>
      <c r="AN102" s="148"/>
    </row>
    <row r="103" spans="1:40" ht="12.75">
      <c r="A103" s="148"/>
      <c r="B103" s="148"/>
      <c r="C103" s="148"/>
      <c r="D103" s="148"/>
      <c r="E103" s="148"/>
      <c r="F103" s="148"/>
      <c r="G103" s="148"/>
      <c r="H103" s="149"/>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60"/>
      <c r="AN103" s="148"/>
    </row>
  </sheetData>
  <sheetProtection sheet="1" objects="1" scenarios="1"/>
  <mergeCells count="523">
    <mergeCell ref="B3:E3"/>
    <mergeCell ref="D58:E59"/>
    <mergeCell ref="D60:E60"/>
    <mergeCell ref="F58:F60"/>
    <mergeCell ref="D92:E93"/>
    <mergeCell ref="F92:F94"/>
    <mergeCell ref="D94:E94"/>
    <mergeCell ref="AG64:AG65"/>
    <mergeCell ref="AH64:AH65"/>
    <mergeCell ref="AI64:AI65"/>
    <mergeCell ref="AJ64:AJ65"/>
    <mergeCell ref="F71:G72"/>
    <mergeCell ref="E73:H78"/>
    <mergeCell ref="I74:I77"/>
    <mergeCell ref="AA64:AA65"/>
    <mergeCell ref="AB64:AB65"/>
    <mergeCell ref="AC64:AC65"/>
    <mergeCell ref="AD64:AD65"/>
    <mergeCell ref="AE64:AE65"/>
    <mergeCell ref="AF64:AF65"/>
    <mergeCell ref="U64:U65"/>
    <mergeCell ref="V64:V65"/>
    <mergeCell ref="W64:W65"/>
    <mergeCell ref="X64:X65"/>
    <mergeCell ref="Y64:Y65"/>
    <mergeCell ref="Z64:Z65"/>
    <mergeCell ref="O64:O65"/>
    <mergeCell ref="P64:P65"/>
    <mergeCell ref="Q64:Q65"/>
    <mergeCell ref="R64:R65"/>
    <mergeCell ref="S64:S65"/>
    <mergeCell ref="T64:T65"/>
    <mergeCell ref="J78:J79"/>
    <mergeCell ref="J80:J81"/>
    <mergeCell ref="J82:J83"/>
    <mergeCell ref="J84:J85"/>
    <mergeCell ref="J86:J87"/>
    <mergeCell ref="L64:L65"/>
    <mergeCell ref="K86:K87"/>
    <mergeCell ref="J72:J73"/>
    <mergeCell ref="AL87:AM87"/>
    <mergeCell ref="L88:AM88"/>
    <mergeCell ref="AE90:AK92"/>
    <mergeCell ref="AE95:AK97"/>
    <mergeCell ref="I2:S3"/>
    <mergeCell ref="O47:O48"/>
    <mergeCell ref="P37:P38"/>
    <mergeCell ref="J66:J67"/>
    <mergeCell ref="J68:J69"/>
    <mergeCell ref="K80:K81"/>
    <mergeCell ref="AL81:AM81"/>
    <mergeCell ref="K82:K83"/>
    <mergeCell ref="AL83:AM83"/>
    <mergeCell ref="K84:K85"/>
    <mergeCell ref="AL85:AM85"/>
    <mergeCell ref="K74:K75"/>
    <mergeCell ref="AL75:AM75"/>
    <mergeCell ref="K76:K77"/>
    <mergeCell ref="AL77:AM77"/>
    <mergeCell ref="K78:K79"/>
    <mergeCell ref="AL79:AM79"/>
    <mergeCell ref="J74:J75"/>
    <mergeCell ref="J76:J77"/>
    <mergeCell ref="K68:K69"/>
    <mergeCell ref="AL69:AM69"/>
    <mergeCell ref="K70:K71"/>
    <mergeCell ref="AL71:AM71"/>
    <mergeCell ref="K72:K73"/>
    <mergeCell ref="AL73:AM73"/>
    <mergeCell ref="J70:J71"/>
    <mergeCell ref="AI59:AI60"/>
    <mergeCell ref="AJ59:AJ60"/>
    <mergeCell ref="AK59:AK60"/>
    <mergeCell ref="AL59:AM65"/>
    <mergeCell ref="S62:AD62"/>
    <mergeCell ref="K66:K67"/>
    <mergeCell ref="AL67:AM67"/>
    <mergeCell ref="M64:M65"/>
    <mergeCell ref="AK64:AK65"/>
    <mergeCell ref="N64:N65"/>
    <mergeCell ref="AC59:AC60"/>
    <mergeCell ref="AD59:AD60"/>
    <mergeCell ref="AE59:AE60"/>
    <mergeCell ref="AF59:AF60"/>
    <mergeCell ref="AG59:AG60"/>
    <mergeCell ref="AH59:AH60"/>
    <mergeCell ref="W59:W60"/>
    <mergeCell ref="X59:X60"/>
    <mergeCell ref="Y59:Y60"/>
    <mergeCell ref="Z59:Z60"/>
    <mergeCell ref="AA59:AA60"/>
    <mergeCell ref="AB59:AB60"/>
    <mergeCell ref="Q59:Q60"/>
    <mergeCell ref="R59:R60"/>
    <mergeCell ref="S59:S60"/>
    <mergeCell ref="T59:T60"/>
    <mergeCell ref="U59:U60"/>
    <mergeCell ref="V59:V60"/>
    <mergeCell ref="H57:H58"/>
    <mergeCell ref="I57:I58"/>
    <mergeCell ref="J57:J58"/>
    <mergeCell ref="K57:K58"/>
    <mergeCell ref="AL57:AL58"/>
    <mergeCell ref="L59:L60"/>
    <mergeCell ref="M59:M60"/>
    <mergeCell ref="N59:N60"/>
    <mergeCell ref="O59:O60"/>
    <mergeCell ref="P59:P60"/>
    <mergeCell ref="AL53:AL54"/>
    <mergeCell ref="H55:H56"/>
    <mergeCell ref="I55:I56"/>
    <mergeCell ref="J55:J56"/>
    <mergeCell ref="K55:K56"/>
    <mergeCell ref="L55:L56"/>
    <mergeCell ref="AL55:AL56"/>
    <mergeCell ref="H53:H54"/>
    <mergeCell ref="I53:I54"/>
    <mergeCell ref="J53:J54"/>
    <mergeCell ref="K53:K54"/>
    <mergeCell ref="L53:L54"/>
    <mergeCell ref="M53:M54"/>
    <mergeCell ref="O49:O50"/>
    <mergeCell ref="AL49:AL50"/>
    <mergeCell ref="H51:H52"/>
    <mergeCell ref="I51:I52"/>
    <mergeCell ref="J51:J52"/>
    <mergeCell ref="K51:K52"/>
    <mergeCell ref="L51:L52"/>
    <mergeCell ref="M51:M52"/>
    <mergeCell ref="N51:N52"/>
    <mergeCell ref="AL51:AL52"/>
    <mergeCell ref="N47:N48"/>
    <mergeCell ref="AL47:AL48"/>
    <mergeCell ref="H49:H50"/>
    <mergeCell ref="I49:I50"/>
    <mergeCell ref="J49:J50"/>
    <mergeCell ref="K49:K50"/>
    <mergeCell ref="L49:L50"/>
    <mergeCell ref="M49:M50"/>
    <mergeCell ref="N49:N50"/>
    <mergeCell ref="O45:O46"/>
    <mergeCell ref="P45:P46"/>
    <mergeCell ref="Q45:Q46"/>
    <mergeCell ref="AL45:AL46"/>
    <mergeCell ref="H47:H48"/>
    <mergeCell ref="I47:I48"/>
    <mergeCell ref="J47:J48"/>
    <mergeCell ref="K47:K48"/>
    <mergeCell ref="L47:L48"/>
    <mergeCell ref="M47:M48"/>
    <mergeCell ref="P43:P44"/>
    <mergeCell ref="Q43:Q44"/>
    <mergeCell ref="AL43:AL44"/>
    <mergeCell ref="H45:H46"/>
    <mergeCell ref="I45:I46"/>
    <mergeCell ref="J45:J46"/>
    <mergeCell ref="K45:K46"/>
    <mergeCell ref="L45:L46"/>
    <mergeCell ref="M45:M46"/>
    <mergeCell ref="N45:N46"/>
    <mergeCell ref="S41:S42"/>
    <mergeCell ref="AL41:AL42"/>
    <mergeCell ref="H43:H44"/>
    <mergeCell ref="I43:I44"/>
    <mergeCell ref="J43:J44"/>
    <mergeCell ref="K43:K44"/>
    <mergeCell ref="L43:L44"/>
    <mergeCell ref="M43:M44"/>
    <mergeCell ref="N43:N44"/>
    <mergeCell ref="O43:O44"/>
    <mergeCell ref="M41:M42"/>
    <mergeCell ref="N41:N42"/>
    <mergeCell ref="O41:O42"/>
    <mergeCell ref="P41:P42"/>
    <mergeCell ref="Q41:Q42"/>
    <mergeCell ref="R41:R42"/>
    <mergeCell ref="P39:P40"/>
    <mergeCell ref="Q39:Q40"/>
    <mergeCell ref="R39:R40"/>
    <mergeCell ref="S39:S40"/>
    <mergeCell ref="AL39:AL40"/>
    <mergeCell ref="H41:H42"/>
    <mergeCell ref="I41:I42"/>
    <mergeCell ref="J41:J42"/>
    <mergeCell ref="K41:K42"/>
    <mergeCell ref="L41:L42"/>
    <mergeCell ref="U37:U38"/>
    <mergeCell ref="AL37:AL38"/>
    <mergeCell ref="H39:H40"/>
    <mergeCell ref="I39:I40"/>
    <mergeCell ref="J39:J40"/>
    <mergeCell ref="K39:K40"/>
    <mergeCell ref="L39:L40"/>
    <mergeCell ref="M39:M40"/>
    <mergeCell ref="N39:N40"/>
    <mergeCell ref="O39:O40"/>
    <mergeCell ref="N37:N38"/>
    <mergeCell ref="O37:O38"/>
    <mergeCell ref="Q37:Q38"/>
    <mergeCell ref="R37:R38"/>
    <mergeCell ref="S37:S38"/>
    <mergeCell ref="T37:T38"/>
    <mergeCell ref="S35:S36"/>
    <mergeCell ref="T35:T36"/>
    <mergeCell ref="U35:U36"/>
    <mergeCell ref="AL35:AL36"/>
    <mergeCell ref="H37:H38"/>
    <mergeCell ref="I37:I38"/>
    <mergeCell ref="J37:J38"/>
    <mergeCell ref="K37:K38"/>
    <mergeCell ref="L37:L38"/>
    <mergeCell ref="M37:M38"/>
    <mergeCell ref="M35:M36"/>
    <mergeCell ref="N35:N36"/>
    <mergeCell ref="O35:O36"/>
    <mergeCell ref="P35:P36"/>
    <mergeCell ref="Q35:Q36"/>
    <mergeCell ref="R35:R36"/>
    <mergeCell ref="T33:T34"/>
    <mergeCell ref="U33:U34"/>
    <mergeCell ref="V33:V34"/>
    <mergeCell ref="W33:W34"/>
    <mergeCell ref="AL33:AL34"/>
    <mergeCell ref="H35:H36"/>
    <mergeCell ref="I35:I36"/>
    <mergeCell ref="J35:J36"/>
    <mergeCell ref="K35:K36"/>
    <mergeCell ref="L35:L36"/>
    <mergeCell ref="N33:N34"/>
    <mergeCell ref="O33:O34"/>
    <mergeCell ref="P33:P34"/>
    <mergeCell ref="Q33:Q34"/>
    <mergeCell ref="R33:R34"/>
    <mergeCell ref="S33:S34"/>
    <mergeCell ref="H33:H34"/>
    <mergeCell ref="I33:I34"/>
    <mergeCell ref="J33:J34"/>
    <mergeCell ref="K33:K34"/>
    <mergeCell ref="L33:L34"/>
    <mergeCell ref="M33:M34"/>
    <mergeCell ref="S31:S32"/>
    <mergeCell ref="T31:T32"/>
    <mergeCell ref="U31:U32"/>
    <mergeCell ref="V31:V32"/>
    <mergeCell ref="W31:W32"/>
    <mergeCell ref="AL31:AL32"/>
    <mergeCell ref="M31:M32"/>
    <mergeCell ref="N31:N32"/>
    <mergeCell ref="O31:O32"/>
    <mergeCell ref="P31:P32"/>
    <mergeCell ref="Q31:Q32"/>
    <mergeCell ref="R31:R32"/>
    <mergeCell ref="V29:V30"/>
    <mergeCell ref="W29:W30"/>
    <mergeCell ref="X29:X30"/>
    <mergeCell ref="Y29:Y30"/>
    <mergeCell ref="AL29:AL30"/>
    <mergeCell ref="H31:H32"/>
    <mergeCell ref="I31:I32"/>
    <mergeCell ref="J31:J32"/>
    <mergeCell ref="K31:K32"/>
    <mergeCell ref="L31:L32"/>
    <mergeCell ref="P29:P30"/>
    <mergeCell ref="Q29:Q30"/>
    <mergeCell ref="R29:R30"/>
    <mergeCell ref="S29:S30"/>
    <mergeCell ref="T29:T30"/>
    <mergeCell ref="U29:U30"/>
    <mergeCell ref="AL27:AL28"/>
    <mergeCell ref="E29:E30"/>
    <mergeCell ref="H29:H30"/>
    <mergeCell ref="I29:I30"/>
    <mergeCell ref="J29:J30"/>
    <mergeCell ref="K29:K30"/>
    <mergeCell ref="L29:L30"/>
    <mergeCell ref="M29:M30"/>
    <mergeCell ref="N29:N30"/>
    <mergeCell ref="O29:O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V25:V26"/>
    <mergeCell ref="W25:W26"/>
    <mergeCell ref="X25:X26"/>
    <mergeCell ref="Z25:Z26"/>
    <mergeCell ref="AA25:AA26"/>
    <mergeCell ref="AL25:AL26"/>
    <mergeCell ref="P25:P26"/>
    <mergeCell ref="Q25:Q26"/>
    <mergeCell ref="R25:R26"/>
    <mergeCell ref="S25:S26"/>
    <mergeCell ref="T25:T26"/>
    <mergeCell ref="U25:U26"/>
    <mergeCell ref="AA23:AA24"/>
    <mergeCell ref="AL23:AL24"/>
    <mergeCell ref="H25:H26"/>
    <mergeCell ref="I25:I26"/>
    <mergeCell ref="J25:J26"/>
    <mergeCell ref="K25:K26"/>
    <mergeCell ref="L25:L26"/>
    <mergeCell ref="M25:M26"/>
    <mergeCell ref="N25:N26"/>
    <mergeCell ref="O25:O26"/>
    <mergeCell ref="U23:U24"/>
    <mergeCell ref="V23:V24"/>
    <mergeCell ref="W23:W24"/>
    <mergeCell ref="X23:X24"/>
    <mergeCell ref="Y23:Y24"/>
    <mergeCell ref="Z23:Z24"/>
    <mergeCell ref="O23:O24"/>
    <mergeCell ref="P23:P24"/>
    <mergeCell ref="Q23:Q24"/>
    <mergeCell ref="R23:R24"/>
    <mergeCell ref="S23:S24"/>
    <mergeCell ref="T23:T24"/>
    <mergeCell ref="AB21:AB22"/>
    <mergeCell ref="AC21:AC22"/>
    <mergeCell ref="AL21:AL22"/>
    <mergeCell ref="H23:H24"/>
    <mergeCell ref="I23:I24"/>
    <mergeCell ref="J23:J24"/>
    <mergeCell ref="K23:K24"/>
    <mergeCell ref="L23:L24"/>
    <mergeCell ref="M23:M24"/>
    <mergeCell ref="N23:N24"/>
    <mergeCell ref="S21:S22"/>
    <mergeCell ref="T21:T22"/>
    <mergeCell ref="U21:U22"/>
    <mergeCell ref="V21:V22"/>
    <mergeCell ref="W21:W22"/>
    <mergeCell ref="X21:X22"/>
    <mergeCell ref="M21:M22"/>
    <mergeCell ref="N21:N22"/>
    <mergeCell ref="O21:O22"/>
    <mergeCell ref="P21:P22"/>
    <mergeCell ref="Q21:Q22"/>
    <mergeCell ref="R21:R22"/>
    <mergeCell ref="Z19:Z20"/>
    <mergeCell ref="AA19:AA20"/>
    <mergeCell ref="AB19:AB20"/>
    <mergeCell ref="AC19:AC20"/>
    <mergeCell ref="AL19:AL20"/>
    <mergeCell ref="H21:H22"/>
    <mergeCell ref="I21:I22"/>
    <mergeCell ref="J21:J22"/>
    <mergeCell ref="K21:K22"/>
    <mergeCell ref="L21:L22"/>
    <mergeCell ref="T19:T20"/>
    <mergeCell ref="U19:U20"/>
    <mergeCell ref="V19:V20"/>
    <mergeCell ref="W19:W20"/>
    <mergeCell ref="X19:X20"/>
    <mergeCell ref="Y19:Y20"/>
    <mergeCell ref="N19:N20"/>
    <mergeCell ref="O19:O20"/>
    <mergeCell ref="P19:P20"/>
    <mergeCell ref="Q19:Q20"/>
    <mergeCell ref="R19:R20"/>
    <mergeCell ref="S19:S20"/>
    <mergeCell ref="AD17:AD18"/>
    <mergeCell ref="AE17:AE18"/>
    <mergeCell ref="AL17:AL18"/>
    <mergeCell ref="E19:E20"/>
    <mergeCell ref="H19:H20"/>
    <mergeCell ref="I19:I20"/>
    <mergeCell ref="J19:J20"/>
    <mergeCell ref="K19:K20"/>
    <mergeCell ref="L19:L20"/>
    <mergeCell ref="M19:M20"/>
    <mergeCell ref="S17:S18"/>
    <mergeCell ref="T17:T18"/>
    <mergeCell ref="U17:U18"/>
    <mergeCell ref="V17:V18"/>
    <mergeCell ref="W17:W18"/>
    <mergeCell ref="X17:X18"/>
    <mergeCell ref="M17:M18"/>
    <mergeCell ref="N17:N18"/>
    <mergeCell ref="O17:O18"/>
    <mergeCell ref="P17:P18"/>
    <mergeCell ref="Q17:Q18"/>
    <mergeCell ref="R17:R18"/>
    <mergeCell ref="AB15:AB16"/>
    <mergeCell ref="AC15:AC16"/>
    <mergeCell ref="AD15:AD16"/>
    <mergeCell ref="AE15:AE16"/>
    <mergeCell ref="AL15:AL16"/>
    <mergeCell ref="H17:H18"/>
    <mergeCell ref="I17:I18"/>
    <mergeCell ref="J17:J18"/>
    <mergeCell ref="K17:K18"/>
    <mergeCell ref="L17:L18"/>
    <mergeCell ref="V15:V16"/>
    <mergeCell ref="W15:W16"/>
    <mergeCell ref="X15:X16"/>
    <mergeCell ref="Y15:Y16"/>
    <mergeCell ref="Z15:Z16"/>
    <mergeCell ref="AA15:AA16"/>
    <mergeCell ref="P15:P16"/>
    <mergeCell ref="Q15:Q16"/>
    <mergeCell ref="R15:R16"/>
    <mergeCell ref="S15:S16"/>
    <mergeCell ref="T15:T16"/>
    <mergeCell ref="U15:U16"/>
    <mergeCell ref="AG13:AG14"/>
    <mergeCell ref="AL13:AL14"/>
    <mergeCell ref="H15:H16"/>
    <mergeCell ref="I15:I16"/>
    <mergeCell ref="J15:J16"/>
    <mergeCell ref="K15:K16"/>
    <mergeCell ref="L15:L16"/>
    <mergeCell ref="M15:M16"/>
    <mergeCell ref="N15:N16"/>
    <mergeCell ref="O15:O16"/>
    <mergeCell ref="T13:T14"/>
    <mergeCell ref="U13:U14"/>
    <mergeCell ref="V13:V14"/>
    <mergeCell ref="W13:W14"/>
    <mergeCell ref="X13:X14"/>
    <mergeCell ref="AF13:AF14"/>
    <mergeCell ref="N13:N14"/>
    <mergeCell ref="O13:O14"/>
    <mergeCell ref="P13:P14"/>
    <mergeCell ref="Q13:Q14"/>
    <mergeCell ref="R13:R14"/>
    <mergeCell ref="S13:S14"/>
    <mergeCell ref="H13:H14"/>
    <mergeCell ref="I13:I14"/>
    <mergeCell ref="J13:J14"/>
    <mergeCell ref="K13:K14"/>
    <mergeCell ref="L13:L14"/>
    <mergeCell ref="M13:M14"/>
    <mergeCell ref="AC11:AC12"/>
    <mergeCell ref="AD11:AD12"/>
    <mergeCell ref="AE11:AE12"/>
    <mergeCell ref="AF11:AF12"/>
    <mergeCell ref="AG11:AG12"/>
    <mergeCell ref="AL11:AL12"/>
    <mergeCell ref="W11:W12"/>
    <mergeCell ref="X11:X12"/>
    <mergeCell ref="Y11:Y12"/>
    <mergeCell ref="Z11:Z12"/>
    <mergeCell ref="AA11:AA12"/>
    <mergeCell ref="AB11:AB12"/>
    <mergeCell ref="Q11:Q12"/>
    <mergeCell ref="R11:R12"/>
    <mergeCell ref="S11:S12"/>
    <mergeCell ref="T11:T12"/>
    <mergeCell ref="U11:U12"/>
    <mergeCell ref="V11:V12"/>
    <mergeCell ref="AL9:AL10"/>
    <mergeCell ref="H11:H12"/>
    <mergeCell ref="I11:I12"/>
    <mergeCell ref="J11:J12"/>
    <mergeCell ref="K11:K12"/>
    <mergeCell ref="L11:L12"/>
    <mergeCell ref="M11:M12"/>
    <mergeCell ref="N11:N12"/>
    <mergeCell ref="O11:O12"/>
    <mergeCell ref="P11:P12"/>
    <mergeCell ref="U9:U10"/>
    <mergeCell ref="V9:V10"/>
    <mergeCell ref="W9:W10"/>
    <mergeCell ref="X9:X10"/>
    <mergeCell ref="AH9:AH10"/>
    <mergeCell ref="AI9:AI10"/>
    <mergeCell ref="O9:O10"/>
    <mergeCell ref="P9:P10"/>
    <mergeCell ref="Q9:Q10"/>
    <mergeCell ref="R9:R10"/>
    <mergeCell ref="S9:S10"/>
    <mergeCell ref="T9:T10"/>
    <mergeCell ref="AI7:AI8"/>
    <mergeCell ref="AL7:AL8"/>
    <mergeCell ref="AM7:AM58"/>
    <mergeCell ref="H9:H10"/>
    <mergeCell ref="I9:I10"/>
    <mergeCell ref="J9:J10"/>
    <mergeCell ref="K9:K10"/>
    <mergeCell ref="L9:L10"/>
    <mergeCell ref="M9:M10"/>
    <mergeCell ref="N9:N10"/>
    <mergeCell ref="AC7:AC8"/>
    <mergeCell ref="AD7:AD8"/>
    <mergeCell ref="AE7:AE8"/>
    <mergeCell ref="AF7:AF8"/>
    <mergeCell ref="AG7:AG8"/>
    <mergeCell ref="AH7:AH8"/>
    <mergeCell ref="W7:W8"/>
    <mergeCell ref="X7:X8"/>
    <mergeCell ref="Y7:Y8"/>
    <mergeCell ref="Z7:Z8"/>
    <mergeCell ref="AA7:AA8"/>
    <mergeCell ref="AB7:AB8"/>
    <mergeCell ref="Q7:Q8"/>
    <mergeCell ref="R7:R8"/>
    <mergeCell ref="S7:S8"/>
    <mergeCell ref="T7:T8"/>
    <mergeCell ref="U7:U8"/>
    <mergeCell ref="V7:V8"/>
    <mergeCell ref="N7:N8"/>
    <mergeCell ref="O7:O8"/>
    <mergeCell ref="P7:P8"/>
    <mergeCell ref="H7:H8"/>
    <mergeCell ref="I7:I8"/>
    <mergeCell ref="J7:J8"/>
    <mergeCell ref="K7:K8"/>
    <mergeCell ref="L7:L8"/>
    <mergeCell ref="M7:M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F97"/>
  <sheetViews>
    <sheetView showGridLines="0" zoomScale="85" zoomScaleNormal="85" zoomScalePageLayoutView="0" workbookViewId="0" topLeftCell="A1">
      <selection activeCell="A1" sqref="A1"/>
    </sheetView>
  </sheetViews>
  <sheetFormatPr defaultColWidth="9.140625" defaultRowHeight="12.75"/>
  <cols>
    <col min="1" max="7" width="4.421875" style="190" customWidth="1"/>
    <col min="8" max="8" width="2.8515625" style="191" bestFit="1" customWidth="1"/>
    <col min="9" max="38" width="5.28125" style="190" customWidth="1"/>
    <col min="39" max="39" width="5.28125" style="192" customWidth="1"/>
    <col min="40" max="16384" width="9.140625" style="190" customWidth="1"/>
  </cols>
  <sheetData>
    <row r="1" ht="15.75">
      <c r="A1" s="189" t="s">
        <v>113</v>
      </c>
    </row>
    <row r="2" spans="8:19" ht="12.75">
      <c r="H2" s="190"/>
      <c r="I2" s="683" t="s">
        <v>93</v>
      </c>
      <c r="J2" s="683"/>
      <c r="K2" s="683"/>
      <c r="L2" s="683"/>
      <c r="M2" s="683"/>
      <c r="N2" s="683"/>
      <c r="O2" s="683"/>
      <c r="P2" s="683"/>
      <c r="Q2" s="683"/>
      <c r="R2" s="237"/>
      <c r="S2" s="237"/>
    </row>
    <row r="3" spans="2:19" ht="12.75">
      <c r="B3" s="586" t="s">
        <v>119</v>
      </c>
      <c r="C3" s="586"/>
      <c r="D3" s="586"/>
      <c r="E3" s="586"/>
      <c r="H3" s="237"/>
      <c r="I3" s="690"/>
      <c r="J3" s="690"/>
      <c r="K3" s="690"/>
      <c r="L3" s="690"/>
      <c r="M3" s="690"/>
      <c r="N3" s="690"/>
      <c r="O3" s="690"/>
      <c r="P3" s="690"/>
      <c r="Q3" s="690"/>
      <c r="R3" s="237"/>
      <c r="S3" s="237"/>
    </row>
    <row r="4" spans="2:40" ht="16.5" thickBot="1">
      <c r="B4" s="193"/>
      <c r="C4" s="193"/>
      <c r="D4" s="193"/>
      <c r="E4" s="193"/>
      <c r="G4" s="194" t="s">
        <v>42</v>
      </c>
      <c r="I4" s="195" t="s">
        <v>41</v>
      </c>
      <c r="J4" s="195" t="s">
        <v>41</v>
      </c>
      <c r="K4" s="195" t="s">
        <v>41</v>
      </c>
      <c r="L4" s="195" t="s">
        <v>41</v>
      </c>
      <c r="M4" s="195" t="s">
        <v>41</v>
      </c>
      <c r="N4" s="195" t="s">
        <v>41</v>
      </c>
      <c r="O4" s="195" t="s">
        <v>41</v>
      </c>
      <c r="P4" s="195" t="s">
        <v>41</v>
      </c>
      <c r="Q4" s="195" t="s">
        <v>41</v>
      </c>
      <c r="R4" s="220"/>
      <c r="S4" s="220"/>
      <c r="V4" s="340"/>
      <c r="AN4" s="281">
        <v>0.0006944444444444445</v>
      </c>
    </row>
    <row r="5" spans="4:37" ht="12.75">
      <c r="D5" s="196" t="s">
        <v>105</v>
      </c>
      <c r="H5" s="197" t="s">
        <v>40</v>
      </c>
      <c r="I5" s="198">
        <v>0.91</v>
      </c>
      <c r="J5" s="199">
        <v>0.96</v>
      </c>
      <c r="K5" s="199">
        <v>1.01</v>
      </c>
      <c r="L5" s="199">
        <v>1.07</v>
      </c>
      <c r="M5" s="199">
        <v>1.12</v>
      </c>
      <c r="N5" s="199">
        <v>1.23</v>
      </c>
      <c r="O5" s="199">
        <v>1.34</v>
      </c>
      <c r="P5" s="239">
        <v>1.45</v>
      </c>
      <c r="Q5" s="239">
        <v>1.56</v>
      </c>
      <c r="R5" s="235"/>
      <c r="S5" s="236"/>
      <c r="T5" s="231"/>
      <c r="AK5" s="200" t="s">
        <v>55</v>
      </c>
    </row>
    <row r="6" spans="4:39" ht="13.5" thickBot="1">
      <c r="D6" s="196" t="s">
        <v>106</v>
      </c>
      <c r="H6" s="201" t="s">
        <v>40</v>
      </c>
      <c r="I6" s="202">
        <v>50</v>
      </c>
      <c r="J6" s="203">
        <v>55</v>
      </c>
      <c r="K6" s="203">
        <v>60</v>
      </c>
      <c r="L6" s="203">
        <v>65</v>
      </c>
      <c r="M6" s="203">
        <v>70</v>
      </c>
      <c r="N6" s="203">
        <v>80</v>
      </c>
      <c r="O6" s="203">
        <v>90</v>
      </c>
      <c r="P6" s="240">
        <v>100</v>
      </c>
      <c r="Q6" s="241">
        <v>110</v>
      </c>
      <c r="R6" s="234"/>
      <c r="S6" s="204"/>
      <c r="T6" s="204"/>
      <c r="U6" s="205"/>
      <c r="V6" s="205"/>
      <c r="W6" s="206"/>
      <c r="X6" s="205"/>
      <c r="Y6" s="205"/>
      <c r="Z6" s="205"/>
      <c r="AA6" s="205"/>
      <c r="AB6" s="205"/>
      <c r="AC6" s="205"/>
      <c r="AD6" s="205"/>
      <c r="AE6" s="205"/>
      <c r="AF6" s="205"/>
      <c r="AG6" s="205"/>
      <c r="AH6" s="205"/>
      <c r="AI6" s="205"/>
      <c r="AK6" s="207" t="s">
        <v>54</v>
      </c>
      <c r="AL6" s="208"/>
      <c r="AM6" s="209"/>
    </row>
    <row r="7" spans="8:39" ht="12.75" customHeight="1">
      <c r="H7" s="592" t="s">
        <v>57</v>
      </c>
      <c r="I7" s="508">
        <v>10</v>
      </c>
      <c r="J7" s="504">
        <v>9</v>
      </c>
      <c r="K7" s="504">
        <v>8</v>
      </c>
      <c r="L7" s="504">
        <v>7</v>
      </c>
      <c r="M7" s="504">
        <v>7</v>
      </c>
      <c r="N7" s="504">
        <v>6</v>
      </c>
      <c r="O7" s="504">
        <v>5</v>
      </c>
      <c r="P7" s="590">
        <v>4</v>
      </c>
      <c r="Q7" s="593">
        <v>4</v>
      </c>
      <c r="R7" s="595"/>
      <c r="S7" s="597"/>
      <c r="T7" s="515"/>
      <c r="U7" s="517"/>
      <c r="V7" s="519"/>
      <c r="W7" s="520" t="s">
        <v>40</v>
      </c>
      <c r="X7" s="522"/>
      <c r="Y7" s="519"/>
      <c r="Z7" s="519"/>
      <c r="AA7" s="519"/>
      <c r="AB7" s="519"/>
      <c r="AC7" s="519"/>
      <c r="AD7" s="519"/>
      <c r="AE7" s="519"/>
      <c r="AF7" s="519"/>
      <c r="AG7" s="519"/>
      <c r="AH7" s="519"/>
      <c r="AI7" s="523" t="s">
        <v>57</v>
      </c>
      <c r="AJ7" s="85"/>
      <c r="AK7" s="107">
        <v>0</v>
      </c>
      <c r="AL7" s="599"/>
      <c r="AM7" s="601" t="s">
        <v>94</v>
      </c>
    </row>
    <row r="8" spans="8:39" ht="13.5" customHeight="1" thickBot="1">
      <c r="H8" s="592"/>
      <c r="I8" s="509"/>
      <c r="J8" s="505"/>
      <c r="K8" s="505"/>
      <c r="L8" s="505"/>
      <c r="M8" s="505"/>
      <c r="N8" s="505"/>
      <c r="O8" s="505"/>
      <c r="P8" s="591"/>
      <c r="Q8" s="594"/>
      <c r="R8" s="596"/>
      <c r="S8" s="598"/>
      <c r="T8" s="516"/>
      <c r="U8" s="518"/>
      <c r="V8" s="518"/>
      <c r="W8" s="521"/>
      <c r="X8" s="521"/>
      <c r="Y8" s="518"/>
      <c r="Z8" s="518"/>
      <c r="AA8" s="518"/>
      <c r="AB8" s="518"/>
      <c r="AC8" s="518"/>
      <c r="AD8" s="518"/>
      <c r="AE8" s="518"/>
      <c r="AF8" s="518"/>
      <c r="AG8" s="518"/>
      <c r="AH8" s="518"/>
      <c r="AI8" s="524"/>
      <c r="AJ8" s="86"/>
      <c r="AK8" s="107">
        <v>0.125</v>
      </c>
      <c r="AL8" s="600"/>
      <c r="AM8" s="602"/>
    </row>
    <row r="9" spans="8:39" ht="12.75" customHeight="1">
      <c r="H9" s="592" t="s">
        <v>70</v>
      </c>
      <c r="I9" s="604">
        <v>20</v>
      </c>
      <c r="J9" s="606">
        <v>17</v>
      </c>
      <c r="K9" s="606">
        <v>15</v>
      </c>
      <c r="L9" s="606">
        <v>14</v>
      </c>
      <c r="M9" s="606">
        <v>13</v>
      </c>
      <c r="N9" s="606">
        <v>11</v>
      </c>
      <c r="O9" s="606">
        <v>9</v>
      </c>
      <c r="P9" s="608">
        <v>8</v>
      </c>
      <c r="Q9" s="610">
        <v>7</v>
      </c>
      <c r="R9" s="612"/>
      <c r="S9" s="614"/>
      <c r="T9" s="616"/>
      <c r="U9" s="616"/>
      <c r="V9" s="616"/>
      <c r="W9" s="618" t="s">
        <v>40</v>
      </c>
      <c r="X9" s="618"/>
      <c r="Y9" s="148"/>
      <c r="Z9" s="148"/>
      <c r="AA9" s="148"/>
      <c r="AB9" s="148"/>
      <c r="AC9" s="148"/>
      <c r="AD9" s="148"/>
      <c r="AE9" s="148"/>
      <c r="AF9" s="148"/>
      <c r="AG9" s="148"/>
      <c r="AH9" s="621" t="s">
        <v>70</v>
      </c>
      <c r="AI9" s="623"/>
      <c r="AJ9" s="252">
        <v>0</v>
      </c>
      <c r="AK9" s="253">
        <f>AJ10+$AN$4</f>
        <v>0.03333333333333333</v>
      </c>
      <c r="AL9" s="625"/>
      <c r="AM9" s="602"/>
    </row>
    <row r="10" spans="8:39" ht="13.5" customHeight="1" thickBot="1">
      <c r="H10" s="592"/>
      <c r="I10" s="605"/>
      <c r="J10" s="607"/>
      <c r="K10" s="607"/>
      <c r="L10" s="607"/>
      <c r="M10" s="607"/>
      <c r="N10" s="607"/>
      <c r="O10" s="607"/>
      <c r="P10" s="609"/>
      <c r="Q10" s="611"/>
      <c r="R10" s="613"/>
      <c r="S10" s="615"/>
      <c r="T10" s="617"/>
      <c r="U10" s="617"/>
      <c r="V10" s="617"/>
      <c r="W10" s="619"/>
      <c r="X10" s="620"/>
      <c r="Y10" s="238"/>
      <c r="Z10" s="238"/>
      <c r="AA10" s="238"/>
      <c r="AB10" s="238"/>
      <c r="AC10" s="238"/>
      <c r="AD10" s="238"/>
      <c r="AE10" s="238"/>
      <c r="AF10" s="238"/>
      <c r="AG10" s="238"/>
      <c r="AH10" s="622"/>
      <c r="AI10" s="624"/>
      <c r="AJ10" s="254">
        <v>0.03263888888888889</v>
      </c>
      <c r="AK10" s="255">
        <f>AK9+AK$8</f>
        <v>0.15833333333333333</v>
      </c>
      <c r="AL10" s="626"/>
      <c r="AM10" s="602"/>
    </row>
    <row r="11" spans="5:39" ht="12.75" customHeight="1">
      <c r="E11" s="196" t="s">
        <v>44</v>
      </c>
      <c r="H11" s="592" t="s">
        <v>69</v>
      </c>
      <c r="I11" s="508">
        <v>26</v>
      </c>
      <c r="J11" s="504">
        <v>23</v>
      </c>
      <c r="K11" s="504">
        <v>20</v>
      </c>
      <c r="L11" s="504">
        <v>18</v>
      </c>
      <c r="M11" s="504">
        <v>17</v>
      </c>
      <c r="N11" s="504">
        <v>14</v>
      </c>
      <c r="O11" s="504">
        <v>12</v>
      </c>
      <c r="P11" s="627">
        <v>11</v>
      </c>
      <c r="Q11" s="628">
        <v>10</v>
      </c>
      <c r="R11" s="629"/>
      <c r="S11" s="597"/>
      <c r="T11" s="515"/>
      <c r="U11" s="519"/>
      <c r="V11" s="519"/>
      <c r="W11" s="520" t="s">
        <v>40</v>
      </c>
      <c r="X11" s="522"/>
      <c r="Y11" s="519"/>
      <c r="Z11" s="519"/>
      <c r="AA11" s="519"/>
      <c r="AB11" s="519"/>
      <c r="AC11" s="519"/>
      <c r="AD11" s="519"/>
      <c r="AE11" s="519"/>
      <c r="AF11" s="519"/>
      <c r="AG11" s="531" t="s">
        <v>69</v>
      </c>
      <c r="AH11" s="88"/>
      <c r="AI11" s="109">
        <v>0</v>
      </c>
      <c r="AJ11" s="106">
        <f>AI12+$AN$4</f>
        <v>0.015277777777777776</v>
      </c>
      <c r="AK11" s="106">
        <f>AJ12+$AN$4</f>
        <v>0.048611111111111105</v>
      </c>
      <c r="AL11" s="631"/>
      <c r="AM11" s="602"/>
    </row>
    <row r="12" spans="5:39" ht="15" customHeight="1" thickBot="1">
      <c r="E12" s="211" t="s">
        <v>45</v>
      </c>
      <c r="G12" s="212" t="s">
        <v>46</v>
      </c>
      <c r="H12" s="592"/>
      <c r="I12" s="509"/>
      <c r="J12" s="505"/>
      <c r="K12" s="505"/>
      <c r="L12" s="505"/>
      <c r="M12" s="505"/>
      <c r="N12" s="505"/>
      <c r="O12" s="505"/>
      <c r="P12" s="591"/>
      <c r="Q12" s="594"/>
      <c r="R12" s="630"/>
      <c r="S12" s="598"/>
      <c r="T12" s="516"/>
      <c r="U12" s="518"/>
      <c r="V12" s="518"/>
      <c r="W12" s="521"/>
      <c r="X12" s="521"/>
      <c r="Y12" s="518"/>
      <c r="Z12" s="518"/>
      <c r="AA12" s="518"/>
      <c r="AB12" s="518"/>
      <c r="AC12" s="518"/>
      <c r="AD12" s="518"/>
      <c r="AE12" s="518"/>
      <c r="AF12" s="518"/>
      <c r="AG12" s="524"/>
      <c r="AH12" s="86"/>
      <c r="AI12" s="101">
        <v>0.014583333333333332</v>
      </c>
      <c r="AJ12" s="101">
        <f>AJ11+AJ$10</f>
        <v>0.04791666666666666</v>
      </c>
      <c r="AK12" s="101">
        <f>AK11+AK$8</f>
        <v>0.1736111111111111</v>
      </c>
      <c r="AL12" s="600"/>
      <c r="AM12" s="602"/>
    </row>
    <row r="13" spans="8:39" ht="12" customHeight="1">
      <c r="H13" s="592" t="s">
        <v>68</v>
      </c>
      <c r="I13" s="604">
        <v>30</v>
      </c>
      <c r="J13" s="606">
        <v>26</v>
      </c>
      <c r="K13" s="606">
        <v>23</v>
      </c>
      <c r="L13" s="606">
        <v>21</v>
      </c>
      <c r="M13" s="606">
        <v>19</v>
      </c>
      <c r="N13" s="606">
        <v>16</v>
      </c>
      <c r="O13" s="606">
        <v>14</v>
      </c>
      <c r="P13" s="608">
        <v>12</v>
      </c>
      <c r="Q13" s="610">
        <v>11</v>
      </c>
      <c r="R13" s="634"/>
      <c r="S13" s="614"/>
      <c r="T13" s="616"/>
      <c r="U13" s="616"/>
      <c r="V13" s="616"/>
      <c r="W13" s="618" t="s">
        <v>40</v>
      </c>
      <c r="X13" s="618"/>
      <c r="Y13" s="148"/>
      <c r="Z13" s="148"/>
      <c r="AA13" s="148"/>
      <c r="AB13" s="148"/>
      <c r="AC13" s="148"/>
      <c r="AD13" s="148"/>
      <c r="AE13" s="148"/>
      <c r="AF13" s="621" t="s">
        <v>68</v>
      </c>
      <c r="AG13" s="623"/>
      <c r="AH13" s="252">
        <v>0</v>
      </c>
      <c r="AI13" s="256">
        <f>AH14+$AN$4</f>
        <v>0.00625</v>
      </c>
      <c r="AJ13" s="256">
        <f>AI14+$AN$4</f>
        <v>0.021527777777777778</v>
      </c>
      <c r="AK13" s="253">
        <f>AJ14+$AN$4</f>
        <v>0.05486111111111111</v>
      </c>
      <c r="AL13" s="625"/>
      <c r="AM13" s="602"/>
    </row>
    <row r="14" spans="5:39" ht="12" customHeight="1" thickBot="1">
      <c r="E14" s="211"/>
      <c r="G14" s="212"/>
      <c r="H14" s="592"/>
      <c r="I14" s="605"/>
      <c r="J14" s="607"/>
      <c r="K14" s="607"/>
      <c r="L14" s="607"/>
      <c r="M14" s="607"/>
      <c r="N14" s="607"/>
      <c r="O14" s="607"/>
      <c r="P14" s="632"/>
      <c r="Q14" s="633"/>
      <c r="R14" s="635"/>
      <c r="S14" s="615"/>
      <c r="T14" s="617"/>
      <c r="U14" s="617"/>
      <c r="V14" s="617"/>
      <c r="W14" s="619"/>
      <c r="X14" s="620"/>
      <c r="Y14" s="238"/>
      <c r="Z14" s="238"/>
      <c r="AA14" s="238"/>
      <c r="AB14" s="238"/>
      <c r="AC14" s="238"/>
      <c r="AD14" s="238"/>
      <c r="AE14" s="238"/>
      <c r="AF14" s="622"/>
      <c r="AG14" s="624"/>
      <c r="AH14" s="254">
        <v>0.005555555555555556</v>
      </c>
      <c r="AI14" s="254">
        <f>AI13+AI12</f>
        <v>0.020833333333333332</v>
      </c>
      <c r="AJ14" s="254">
        <f>AJ13+AJ10</f>
        <v>0.05416666666666667</v>
      </c>
      <c r="AK14" s="255">
        <f>AK13+AK$8</f>
        <v>0.1798611111111111</v>
      </c>
      <c r="AL14" s="626"/>
      <c r="AM14" s="602"/>
    </row>
    <row r="15" spans="8:39" ht="12.75" customHeight="1">
      <c r="H15" s="592" t="s">
        <v>67</v>
      </c>
      <c r="I15" s="508">
        <v>33</v>
      </c>
      <c r="J15" s="504">
        <v>29</v>
      </c>
      <c r="K15" s="504">
        <v>26</v>
      </c>
      <c r="L15" s="504">
        <v>23</v>
      </c>
      <c r="M15" s="504">
        <v>21</v>
      </c>
      <c r="N15" s="504">
        <v>18</v>
      </c>
      <c r="O15" s="504">
        <v>15</v>
      </c>
      <c r="P15" s="609">
        <v>14</v>
      </c>
      <c r="Q15" s="611">
        <v>12</v>
      </c>
      <c r="R15" s="629"/>
      <c r="S15" s="597"/>
      <c r="T15" s="515"/>
      <c r="U15" s="519"/>
      <c r="V15" s="519"/>
      <c r="W15" s="520" t="s">
        <v>40</v>
      </c>
      <c r="X15" s="519"/>
      <c r="Y15" s="519"/>
      <c r="Z15" s="519"/>
      <c r="AA15" s="519"/>
      <c r="AB15" s="519"/>
      <c r="AC15" s="519"/>
      <c r="AD15" s="519"/>
      <c r="AE15" s="531" t="s">
        <v>67</v>
      </c>
      <c r="AF15" s="88"/>
      <c r="AG15" s="109">
        <v>0</v>
      </c>
      <c r="AH15" s="106">
        <f>AG16+$AN$4</f>
        <v>0.005555555555555556</v>
      </c>
      <c r="AI15" s="106">
        <f aca="true" t="shared" si="0" ref="AI15:AK57">AH16+$AN$4</f>
        <v>0.011805555555555555</v>
      </c>
      <c r="AJ15" s="106">
        <f t="shared" si="0"/>
        <v>0.02708333333333333</v>
      </c>
      <c r="AK15" s="106">
        <f t="shared" si="0"/>
        <v>0.06041666666666666</v>
      </c>
      <c r="AL15" s="631"/>
      <c r="AM15" s="602"/>
    </row>
    <row r="16" spans="8:39" ht="12.75" customHeight="1" thickBot="1">
      <c r="H16" s="592"/>
      <c r="I16" s="509"/>
      <c r="J16" s="505"/>
      <c r="K16" s="505"/>
      <c r="L16" s="505"/>
      <c r="M16" s="505"/>
      <c r="N16" s="505"/>
      <c r="O16" s="505"/>
      <c r="P16" s="591"/>
      <c r="Q16" s="594"/>
      <c r="R16" s="630"/>
      <c r="S16" s="598"/>
      <c r="T16" s="516"/>
      <c r="U16" s="518"/>
      <c r="V16" s="518"/>
      <c r="W16" s="521"/>
      <c r="X16" s="518"/>
      <c r="Y16" s="518"/>
      <c r="Z16" s="518"/>
      <c r="AA16" s="518"/>
      <c r="AB16" s="518"/>
      <c r="AC16" s="518"/>
      <c r="AD16" s="518"/>
      <c r="AE16" s="524"/>
      <c r="AF16" s="86"/>
      <c r="AG16" s="101">
        <v>0.004861111111111111</v>
      </c>
      <c r="AH16" s="101">
        <f>AH15+AH$14</f>
        <v>0.011111111111111112</v>
      </c>
      <c r="AI16" s="101">
        <f>AI15+AI$12</f>
        <v>0.026388888888888885</v>
      </c>
      <c r="AJ16" s="101">
        <f>AJ15+AJ$10</f>
        <v>0.05972222222222222</v>
      </c>
      <c r="AK16" s="101">
        <f>AK15+AK$8</f>
        <v>0.18541666666666667</v>
      </c>
      <c r="AL16" s="600"/>
      <c r="AM16" s="602"/>
    </row>
    <row r="17" spans="8:39" ht="12.75" customHeight="1">
      <c r="H17" s="592" t="s">
        <v>66</v>
      </c>
      <c r="I17" s="604">
        <v>37</v>
      </c>
      <c r="J17" s="606">
        <v>32</v>
      </c>
      <c r="K17" s="606">
        <v>29</v>
      </c>
      <c r="L17" s="606">
        <v>26</v>
      </c>
      <c r="M17" s="606">
        <v>23</v>
      </c>
      <c r="N17" s="606">
        <v>20</v>
      </c>
      <c r="O17" s="606">
        <v>17</v>
      </c>
      <c r="P17" s="608">
        <v>15</v>
      </c>
      <c r="Q17" s="610">
        <v>13</v>
      </c>
      <c r="R17" s="242"/>
      <c r="S17" s="614"/>
      <c r="T17" s="616"/>
      <c r="U17" s="616"/>
      <c r="V17" s="616"/>
      <c r="W17" s="618" t="s">
        <v>40</v>
      </c>
      <c r="X17" s="618"/>
      <c r="Y17" s="148"/>
      <c r="Z17" s="148"/>
      <c r="AA17" s="148"/>
      <c r="AB17" s="148"/>
      <c r="AC17" s="148"/>
      <c r="AD17" s="621" t="s">
        <v>66</v>
      </c>
      <c r="AE17" s="623"/>
      <c r="AF17" s="252">
        <v>0</v>
      </c>
      <c r="AG17" s="256">
        <f>AF18+$AN$4</f>
        <v>0.005555555555555556</v>
      </c>
      <c r="AH17" s="256">
        <f>AG18+$AN$4</f>
        <v>0.011111111111111112</v>
      </c>
      <c r="AI17" s="256">
        <f t="shared" si="0"/>
        <v>0.017361111111111112</v>
      </c>
      <c r="AJ17" s="256">
        <f t="shared" si="0"/>
        <v>0.032638888888888884</v>
      </c>
      <c r="AK17" s="257">
        <f t="shared" si="0"/>
        <v>0.06597222222222221</v>
      </c>
      <c r="AL17" s="625"/>
      <c r="AM17" s="602"/>
    </row>
    <row r="18" spans="8:39" ht="13.5" customHeight="1" thickBot="1">
      <c r="H18" s="592"/>
      <c r="I18" s="605"/>
      <c r="J18" s="607"/>
      <c r="K18" s="607"/>
      <c r="L18" s="607"/>
      <c r="M18" s="607"/>
      <c r="N18" s="607"/>
      <c r="O18" s="607"/>
      <c r="P18" s="632"/>
      <c r="Q18" s="633"/>
      <c r="R18" s="243"/>
      <c r="S18" s="615"/>
      <c r="T18" s="617"/>
      <c r="U18" s="617"/>
      <c r="V18" s="617"/>
      <c r="W18" s="619"/>
      <c r="X18" s="620"/>
      <c r="Y18" s="238"/>
      <c r="Z18" s="238"/>
      <c r="AA18" s="238"/>
      <c r="AB18" s="238"/>
      <c r="AC18" s="238"/>
      <c r="AD18" s="622"/>
      <c r="AE18" s="624"/>
      <c r="AF18" s="254">
        <v>0.004861111111111111</v>
      </c>
      <c r="AG18" s="254">
        <f>AG17+AG$16</f>
        <v>0.010416666666666668</v>
      </c>
      <c r="AH18" s="254">
        <f>AH17+AH$14</f>
        <v>0.016666666666666666</v>
      </c>
      <c r="AI18" s="254">
        <f>AI17+AI$12</f>
        <v>0.03194444444444444</v>
      </c>
      <c r="AJ18" s="254">
        <f>AJ17+AJ$10</f>
        <v>0.06527777777777777</v>
      </c>
      <c r="AK18" s="255">
        <f>AK17+AK$8</f>
        <v>0.1909722222222222</v>
      </c>
      <c r="AL18" s="626"/>
      <c r="AM18" s="602"/>
    </row>
    <row r="19" spans="5:39" ht="12.75" customHeight="1">
      <c r="E19" s="441">
        <v>40</v>
      </c>
      <c r="H19" s="592" t="s">
        <v>65</v>
      </c>
      <c r="I19" s="508">
        <v>41</v>
      </c>
      <c r="J19" s="504">
        <v>36</v>
      </c>
      <c r="K19" s="504">
        <v>32</v>
      </c>
      <c r="L19" s="504">
        <v>28</v>
      </c>
      <c r="M19" s="504">
        <v>26</v>
      </c>
      <c r="N19" s="504">
        <v>22</v>
      </c>
      <c r="O19" s="504">
        <v>19</v>
      </c>
      <c r="P19" s="609">
        <v>16</v>
      </c>
      <c r="Q19" s="611">
        <v>15</v>
      </c>
      <c r="R19" s="246"/>
      <c r="S19" s="597"/>
      <c r="T19" s="515"/>
      <c r="U19" s="519"/>
      <c r="V19" s="519"/>
      <c r="W19" s="520" t="s">
        <v>40</v>
      </c>
      <c r="X19" s="519"/>
      <c r="Y19" s="519"/>
      <c r="Z19" s="519"/>
      <c r="AA19" s="519"/>
      <c r="AB19" s="519"/>
      <c r="AC19" s="531" t="s">
        <v>65</v>
      </c>
      <c r="AD19" s="88"/>
      <c r="AE19" s="109">
        <v>0</v>
      </c>
      <c r="AF19" s="106">
        <f>AE20+$AN$4</f>
        <v>0.004861111111111111</v>
      </c>
      <c r="AG19" s="99">
        <f>AF20+$AN$4</f>
        <v>0.010416666666666666</v>
      </c>
      <c r="AH19" s="99">
        <f>AG20+$AN$4</f>
        <v>0.01597222222222222</v>
      </c>
      <c r="AI19" s="99">
        <f t="shared" si="0"/>
        <v>0.022222222222222223</v>
      </c>
      <c r="AJ19" s="99">
        <f t="shared" si="0"/>
        <v>0.0375</v>
      </c>
      <c r="AK19" s="99">
        <f t="shared" si="0"/>
        <v>0.07083333333333333</v>
      </c>
      <c r="AL19" s="631"/>
      <c r="AM19" s="602"/>
    </row>
    <row r="20" spans="5:39" ht="13.5" customHeight="1" thickBot="1">
      <c r="E20" s="442"/>
      <c r="H20" s="592"/>
      <c r="I20" s="509"/>
      <c r="J20" s="505"/>
      <c r="K20" s="505"/>
      <c r="L20" s="505"/>
      <c r="M20" s="505"/>
      <c r="N20" s="505"/>
      <c r="O20" s="505"/>
      <c r="P20" s="591"/>
      <c r="Q20" s="594"/>
      <c r="R20" s="247"/>
      <c r="S20" s="598"/>
      <c r="T20" s="516"/>
      <c r="U20" s="518"/>
      <c r="V20" s="518"/>
      <c r="W20" s="521"/>
      <c r="X20" s="518"/>
      <c r="Y20" s="518"/>
      <c r="Z20" s="518"/>
      <c r="AA20" s="518"/>
      <c r="AB20" s="518"/>
      <c r="AC20" s="524"/>
      <c r="AD20" s="86"/>
      <c r="AE20" s="101">
        <v>0.004166666666666667</v>
      </c>
      <c r="AF20" s="101">
        <f>AF19+AF$18</f>
        <v>0.009722222222222222</v>
      </c>
      <c r="AG20" s="101">
        <f>AG19+AG$16</f>
        <v>0.015277777777777777</v>
      </c>
      <c r="AH20" s="101">
        <f>AH19+AH$14</f>
        <v>0.021527777777777778</v>
      </c>
      <c r="AI20" s="101">
        <f>AI19+AI$12</f>
        <v>0.03680555555555556</v>
      </c>
      <c r="AJ20" s="101">
        <f>AJ19+AJ$10</f>
        <v>0.07013888888888889</v>
      </c>
      <c r="AK20" s="101">
        <f>AK19+AK$8</f>
        <v>0.19583333333333333</v>
      </c>
      <c r="AL20" s="600"/>
      <c r="AM20" s="602"/>
    </row>
    <row r="21" spans="5:39" ht="12.75" customHeight="1">
      <c r="E21" s="213" t="s">
        <v>47</v>
      </c>
      <c r="H21" s="592" t="s">
        <v>64</v>
      </c>
      <c r="I21" s="604">
        <v>46</v>
      </c>
      <c r="J21" s="606">
        <v>39</v>
      </c>
      <c r="K21" s="606">
        <v>35</v>
      </c>
      <c r="L21" s="606">
        <v>31</v>
      </c>
      <c r="M21" s="606">
        <v>28</v>
      </c>
      <c r="N21" s="606">
        <v>24</v>
      </c>
      <c r="O21" s="606">
        <v>20</v>
      </c>
      <c r="P21" s="608">
        <v>18</v>
      </c>
      <c r="Q21" s="610">
        <v>16</v>
      </c>
      <c r="R21" s="242"/>
      <c r="S21" s="614"/>
      <c r="T21" s="616"/>
      <c r="U21" s="616"/>
      <c r="V21" s="616"/>
      <c r="W21" s="618" t="s">
        <v>40</v>
      </c>
      <c r="X21" s="618"/>
      <c r="Y21" s="148"/>
      <c r="Z21" s="148"/>
      <c r="AA21" s="148"/>
      <c r="AB21" s="621" t="s">
        <v>64</v>
      </c>
      <c r="AC21" s="623"/>
      <c r="AD21" s="252">
        <v>0</v>
      </c>
      <c r="AE21" s="256">
        <f>AD22+$AN$4</f>
        <v>0.004166666666666667</v>
      </c>
      <c r="AF21" s="258">
        <f>AE22+$AN$4</f>
        <v>0.009027777777777777</v>
      </c>
      <c r="AG21" s="258">
        <f>AF22+$AN$4</f>
        <v>0.014583333333333332</v>
      </c>
      <c r="AH21" s="258">
        <f>AG22+$AN$4</f>
        <v>0.02013888888888889</v>
      </c>
      <c r="AI21" s="258">
        <f t="shared" si="0"/>
        <v>0.026388888888888892</v>
      </c>
      <c r="AJ21" s="256">
        <f t="shared" si="0"/>
        <v>0.041666666666666664</v>
      </c>
      <c r="AK21" s="257">
        <f t="shared" si="0"/>
        <v>0.075</v>
      </c>
      <c r="AL21" s="625"/>
      <c r="AM21" s="602"/>
    </row>
    <row r="22" spans="5:39" ht="13.5" customHeight="1" thickBot="1">
      <c r="E22" s="213" t="s">
        <v>48</v>
      </c>
      <c r="H22" s="592"/>
      <c r="I22" s="605"/>
      <c r="J22" s="607"/>
      <c r="K22" s="607"/>
      <c r="L22" s="607"/>
      <c r="M22" s="607"/>
      <c r="N22" s="607"/>
      <c r="O22" s="607"/>
      <c r="P22" s="609"/>
      <c r="Q22" s="633"/>
      <c r="R22" s="243"/>
      <c r="S22" s="615"/>
      <c r="T22" s="617"/>
      <c r="U22" s="617"/>
      <c r="V22" s="617"/>
      <c r="W22" s="619"/>
      <c r="X22" s="619"/>
      <c r="Y22" s="238"/>
      <c r="Z22" s="238"/>
      <c r="AA22" s="238"/>
      <c r="AB22" s="636"/>
      <c r="AC22" s="624"/>
      <c r="AD22" s="254">
        <v>0.003472222222222222</v>
      </c>
      <c r="AE22" s="254">
        <f>AE21+AE$20</f>
        <v>0.008333333333333333</v>
      </c>
      <c r="AF22" s="259">
        <f>AF21+AF$18</f>
        <v>0.013888888888888888</v>
      </c>
      <c r="AG22" s="259">
        <f>AG21+AG$16</f>
        <v>0.019444444444444445</v>
      </c>
      <c r="AH22" s="259">
        <f>AH21+AH$14</f>
        <v>0.025694444444444447</v>
      </c>
      <c r="AI22" s="259">
        <f>AI21+AI$12</f>
        <v>0.04097222222222222</v>
      </c>
      <c r="AJ22" s="260">
        <f>AJ21+AJ$10</f>
        <v>0.07430555555555556</v>
      </c>
      <c r="AK22" s="255">
        <f>AK21+AK$8</f>
        <v>0.2</v>
      </c>
      <c r="AL22" s="626"/>
      <c r="AM22" s="602"/>
    </row>
    <row r="23" spans="8:39" ht="12.75" customHeight="1">
      <c r="H23" s="592" t="s">
        <v>63</v>
      </c>
      <c r="I23" s="508">
        <v>50</v>
      </c>
      <c r="J23" s="504">
        <v>43</v>
      </c>
      <c r="K23" s="504">
        <v>38</v>
      </c>
      <c r="L23" s="504">
        <v>34</v>
      </c>
      <c r="M23" s="504">
        <v>31</v>
      </c>
      <c r="N23" s="504">
        <v>26</v>
      </c>
      <c r="O23" s="504">
        <v>22</v>
      </c>
      <c r="P23" s="627">
        <v>19</v>
      </c>
      <c r="Q23" s="611">
        <v>17</v>
      </c>
      <c r="R23" s="246"/>
      <c r="S23" s="597"/>
      <c r="T23" s="515"/>
      <c r="U23" s="519"/>
      <c r="V23" s="519"/>
      <c r="W23" s="520" t="s">
        <v>40</v>
      </c>
      <c r="X23" s="522"/>
      <c r="Y23" s="519"/>
      <c r="Z23" s="519"/>
      <c r="AA23" s="531" t="s">
        <v>63</v>
      </c>
      <c r="AB23" s="88"/>
      <c r="AC23" s="109">
        <v>0</v>
      </c>
      <c r="AD23" s="106">
        <f>AC24+$AN$4</f>
        <v>0.004166666666666667</v>
      </c>
      <c r="AE23" s="99">
        <f>AD24+$AN$4</f>
        <v>0.008333333333333333</v>
      </c>
      <c r="AF23" s="99">
        <f>AE24+$AN$4</f>
        <v>0.013194444444444444</v>
      </c>
      <c r="AG23" s="99">
        <f>AF24+$AN$4</f>
        <v>0.01875</v>
      </c>
      <c r="AH23" s="99">
        <f>AG24+$AN$4</f>
        <v>0.024305555555555556</v>
      </c>
      <c r="AI23" s="99">
        <f t="shared" si="0"/>
        <v>0.030555555555555558</v>
      </c>
      <c r="AJ23" s="99">
        <f t="shared" si="0"/>
        <v>0.04583333333333333</v>
      </c>
      <c r="AK23" s="104">
        <f t="shared" si="0"/>
        <v>0.07916666666666666</v>
      </c>
      <c r="AL23" s="631"/>
      <c r="AM23" s="602"/>
    </row>
    <row r="24" spans="5:39" ht="13.5" customHeight="1" thickBot="1">
      <c r="E24" s="191"/>
      <c r="H24" s="592"/>
      <c r="I24" s="509"/>
      <c r="J24" s="505"/>
      <c r="K24" s="505"/>
      <c r="L24" s="505"/>
      <c r="M24" s="505"/>
      <c r="N24" s="505"/>
      <c r="O24" s="505"/>
      <c r="P24" s="591"/>
      <c r="Q24" s="594"/>
      <c r="R24" s="247"/>
      <c r="S24" s="598"/>
      <c r="T24" s="516"/>
      <c r="U24" s="518"/>
      <c r="V24" s="518"/>
      <c r="W24" s="521"/>
      <c r="X24" s="521"/>
      <c r="Y24" s="518"/>
      <c r="Z24" s="518"/>
      <c r="AA24" s="524"/>
      <c r="AB24" s="86"/>
      <c r="AC24" s="101">
        <v>0.003472222222222222</v>
      </c>
      <c r="AD24" s="101">
        <f>AD23+AD$22</f>
        <v>0.007638888888888889</v>
      </c>
      <c r="AE24" s="101">
        <f>AE23+AE$20</f>
        <v>0.0125</v>
      </c>
      <c r="AF24" s="101">
        <f>AF23+AF$18</f>
        <v>0.018055555555555554</v>
      </c>
      <c r="AG24" s="101">
        <f>AG23+AG$16</f>
        <v>0.02361111111111111</v>
      </c>
      <c r="AH24" s="101">
        <f>AH23+AH$14</f>
        <v>0.029861111111111113</v>
      </c>
      <c r="AI24" s="101">
        <f>AI23+AI$12</f>
        <v>0.04513888888888889</v>
      </c>
      <c r="AJ24" s="101">
        <f>AJ23+AJ$10</f>
        <v>0.07847222222222222</v>
      </c>
      <c r="AK24" s="101">
        <f>AK23+AK$8</f>
        <v>0.20416666666666666</v>
      </c>
      <c r="AL24" s="600"/>
      <c r="AM24" s="602"/>
    </row>
    <row r="25" spans="8:39" ht="12.75" customHeight="1">
      <c r="H25" s="592" t="s">
        <v>62</v>
      </c>
      <c r="I25" s="604">
        <v>55</v>
      </c>
      <c r="J25" s="606">
        <v>47</v>
      </c>
      <c r="K25" s="606">
        <v>41</v>
      </c>
      <c r="L25" s="606">
        <v>37</v>
      </c>
      <c r="M25" s="606">
        <v>33</v>
      </c>
      <c r="N25" s="606">
        <v>28</v>
      </c>
      <c r="O25" s="606">
        <v>24</v>
      </c>
      <c r="P25" s="608">
        <v>21</v>
      </c>
      <c r="Q25" s="610">
        <v>18</v>
      </c>
      <c r="R25" s="242"/>
      <c r="S25" s="616"/>
      <c r="T25" s="616"/>
      <c r="U25" s="616"/>
      <c r="V25" s="616"/>
      <c r="W25" s="618" t="s">
        <v>40</v>
      </c>
      <c r="X25" s="618"/>
      <c r="Y25" s="148"/>
      <c r="Z25" s="621" t="s">
        <v>62</v>
      </c>
      <c r="AA25" s="623"/>
      <c r="AB25" s="252">
        <v>0</v>
      </c>
      <c r="AC25" s="256">
        <f aca="true" t="shared" si="1" ref="AC25:AH25">AB26+$AN$4</f>
        <v>0.004166666666666667</v>
      </c>
      <c r="AD25" s="258">
        <f t="shared" si="1"/>
        <v>0.008333333333333333</v>
      </c>
      <c r="AE25" s="258">
        <f t="shared" si="1"/>
        <v>0.012499999999999999</v>
      </c>
      <c r="AF25" s="258">
        <f t="shared" si="1"/>
        <v>0.017361111111111112</v>
      </c>
      <c r="AG25" s="258">
        <f t="shared" si="1"/>
        <v>0.02291666666666667</v>
      </c>
      <c r="AH25" s="258">
        <f t="shared" si="1"/>
        <v>0.028472222222222225</v>
      </c>
      <c r="AI25" s="258">
        <f t="shared" si="0"/>
        <v>0.034722222222222224</v>
      </c>
      <c r="AJ25" s="268">
        <f t="shared" si="0"/>
        <v>0.049999999999999996</v>
      </c>
      <c r="AK25" s="257">
        <f t="shared" si="0"/>
        <v>0.08333333333333333</v>
      </c>
      <c r="AL25" s="625"/>
      <c r="AM25" s="602"/>
    </row>
    <row r="26" spans="8:39" ht="12.75" customHeight="1" thickBot="1">
      <c r="H26" s="592"/>
      <c r="I26" s="605"/>
      <c r="J26" s="607"/>
      <c r="K26" s="607"/>
      <c r="L26" s="607"/>
      <c r="M26" s="607"/>
      <c r="N26" s="607"/>
      <c r="O26" s="607"/>
      <c r="P26" s="632"/>
      <c r="Q26" s="633"/>
      <c r="R26" s="244"/>
      <c r="S26" s="637"/>
      <c r="T26" s="637"/>
      <c r="U26" s="637"/>
      <c r="V26" s="637"/>
      <c r="W26" s="619"/>
      <c r="X26" s="619"/>
      <c r="Y26" s="148"/>
      <c r="Z26" s="622"/>
      <c r="AA26" s="624"/>
      <c r="AB26" s="254">
        <v>0.003472222222222222</v>
      </c>
      <c r="AC26" s="259">
        <f>AC25+AC$24</f>
        <v>0.007638888888888889</v>
      </c>
      <c r="AD26" s="259">
        <f>AD25+AD$22</f>
        <v>0.011805555555555555</v>
      </c>
      <c r="AE26" s="259">
        <f>AE25+AE$20</f>
        <v>0.016666666666666666</v>
      </c>
      <c r="AF26" s="259">
        <f>AF25+AF$18</f>
        <v>0.022222222222222223</v>
      </c>
      <c r="AG26" s="259">
        <f>AG25+AG$16</f>
        <v>0.02777777777777778</v>
      </c>
      <c r="AH26" s="259">
        <f>AH25+AH$14</f>
        <v>0.03402777777777778</v>
      </c>
      <c r="AI26" s="259">
        <f>AI25+AI$12</f>
        <v>0.049305555555555554</v>
      </c>
      <c r="AJ26" s="260">
        <f>AJ25+AJ$10</f>
        <v>0.08263888888888889</v>
      </c>
      <c r="AK26" s="255">
        <f>AK25+AK$8</f>
        <v>0.20833333333333331</v>
      </c>
      <c r="AL26" s="626"/>
      <c r="AM26" s="602"/>
    </row>
    <row r="27" spans="8:39" ht="12.75" customHeight="1">
      <c r="H27" s="592" t="s">
        <v>61</v>
      </c>
      <c r="I27" s="508">
        <v>60</v>
      </c>
      <c r="J27" s="504">
        <v>51</v>
      </c>
      <c r="K27" s="504">
        <v>45</v>
      </c>
      <c r="L27" s="504">
        <v>40</v>
      </c>
      <c r="M27" s="504">
        <v>36</v>
      </c>
      <c r="N27" s="504">
        <v>30</v>
      </c>
      <c r="O27" s="504">
        <v>25</v>
      </c>
      <c r="P27" s="609">
        <v>22</v>
      </c>
      <c r="Q27" s="611">
        <v>20</v>
      </c>
      <c r="R27" s="90"/>
      <c r="S27" s="534"/>
      <c r="T27" s="534"/>
      <c r="U27" s="534"/>
      <c r="V27" s="534"/>
      <c r="W27" s="520" t="s">
        <v>40</v>
      </c>
      <c r="X27" s="520"/>
      <c r="Y27" s="531" t="s">
        <v>61</v>
      </c>
      <c r="Z27" s="88"/>
      <c r="AA27" s="109">
        <v>0</v>
      </c>
      <c r="AB27" s="106">
        <f aca="true" t="shared" si="2" ref="AB27:AH27">AA28+$AN$4</f>
        <v>0.0034722222222222225</v>
      </c>
      <c r="AC27" s="99">
        <f t="shared" si="2"/>
        <v>0.007638888888888889</v>
      </c>
      <c r="AD27" s="99">
        <f t="shared" si="2"/>
        <v>0.011805555555555554</v>
      </c>
      <c r="AE27" s="99">
        <f t="shared" si="2"/>
        <v>0.01597222222222222</v>
      </c>
      <c r="AF27" s="99">
        <f t="shared" si="2"/>
        <v>0.020833333333333332</v>
      </c>
      <c r="AG27" s="99">
        <f t="shared" si="2"/>
        <v>0.02638888888888889</v>
      </c>
      <c r="AH27" s="99">
        <f t="shared" si="2"/>
        <v>0.03194444444444444</v>
      </c>
      <c r="AI27" s="99">
        <f t="shared" si="0"/>
        <v>0.03819444444444444</v>
      </c>
      <c r="AJ27" s="99">
        <f t="shared" si="0"/>
        <v>0.05347222222222221</v>
      </c>
      <c r="AK27" s="104">
        <f t="shared" si="0"/>
        <v>0.08680555555555555</v>
      </c>
      <c r="AL27" s="631"/>
      <c r="AM27" s="602"/>
    </row>
    <row r="28" spans="5:39" ht="13.5" customHeight="1" thickBot="1">
      <c r="E28" s="210"/>
      <c r="H28" s="592"/>
      <c r="I28" s="509"/>
      <c r="J28" s="505"/>
      <c r="K28" s="505"/>
      <c r="L28" s="505"/>
      <c r="M28" s="505"/>
      <c r="N28" s="505"/>
      <c r="O28" s="505"/>
      <c r="P28" s="591"/>
      <c r="Q28" s="594"/>
      <c r="R28" s="87"/>
      <c r="S28" s="518"/>
      <c r="T28" s="518"/>
      <c r="U28" s="518"/>
      <c r="V28" s="518"/>
      <c r="W28" s="521"/>
      <c r="X28" s="521"/>
      <c r="Y28" s="524"/>
      <c r="Z28" s="86"/>
      <c r="AA28" s="101">
        <v>0.002777777777777778</v>
      </c>
      <c r="AB28" s="101">
        <f>AB27+AB$26</f>
        <v>0.006944444444444444</v>
      </c>
      <c r="AC28" s="101">
        <f>AC27+AC$24</f>
        <v>0.01111111111111111</v>
      </c>
      <c r="AD28" s="101">
        <f>AD27+AD$22</f>
        <v>0.015277777777777776</v>
      </c>
      <c r="AE28" s="101">
        <f>AE27+AE$20</f>
        <v>0.020138888888888887</v>
      </c>
      <c r="AF28" s="101">
        <f>AF27+AF$18</f>
        <v>0.025694444444444443</v>
      </c>
      <c r="AG28" s="101">
        <f>AG27+AG$16</f>
        <v>0.03125</v>
      </c>
      <c r="AH28" s="101">
        <f>AH27+AH$14</f>
        <v>0.0375</v>
      </c>
      <c r="AI28" s="101">
        <f>AI27+AI$12</f>
        <v>0.05277777777777777</v>
      </c>
      <c r="AJ28" s="101">
        <f>AJ27+AJ$10</f>
        <v>0.08611111111111111</v>
      </c>
      <c r="AK28" s="101">
        <f>AK27+AK$8</f>
        <v>0.21180555555555555</v>
      </c>
      <c r="AL28" s="600"/>
      <c r="AM28" s="602"/>
    </row>
    <row r="29" spans="5:39" ht="12.75" customHeight="1">
      <c r="E29" s="506">
        <v>49</v>
      </c>
      <c r="H29" s="592" t="s">
        <v>24</v>
      </c>
      <c r="I29" s="604">
        <v>65</v>
      </c>
      <c r="J29" s="606">
        <v>55</v>
      </c>
      <c r="K29" s="606">
        <v>48</v>
      </c>
      <c r="L29" s="606">
        <v>43</v>
      </c>
      <c r="M29" s="606">
        <v>38</v>
      </c>
      <c r="N29" s="606">
        <v>32</v>
      </c>
      <c r="O29" s="606">
        <v>27</v>
      </c>
      <c r="P29" s="608">
        <v>24</v>
      </c>
      <c r="Q29" s="610">
        <v>21</v>
      </c>
      <c r="R29" s="245"/>
      <c r="S29" s="616"/>
      <c r="T29" s="616"/>
      <c r="U29" s="616"/>
      <c r="V29" s="616"/>
      <c r="W29" s="618" t="s">
        <v>40</v>
      </c>
      <c r="X29" s="621" t="s">
        <v>24</v>
      </c>
      <c r="Y29" s="623"/>
      <c r="Z29" s="252">
        <v>0</v>
      </c>
      <c r="AA29" s="256">
        <f aca="true" t="shared" si="3" ref="AA29:AH29">Z30+$AN$4</f>
        <v>0.0034722222222222225</v>
      </c>
      <c r="AB29" s="258">
        <f t="shared" si="3"/>
        <v>0.006944444444444445</v>
      </c>
      <c r="AC29" s="258">
        <f t="shared" si="3"/>
        <v>0.011111111111111112</v>
      </c>
      <c r="AD29" s="258">
        <f t="shared" si="3"/>
        <v>0.015277777777777777</v>
      </c>
      <c r="AE29" s="258">
        <f t="shared" si="3"/>
        <v>0.019444444444444445</v>
      </c>
      <c r="AF29" s="258">
        <f t="shared" si="3"/>
        <v>0.024305555555555556</v>
      </c>
      <c r="AG29" s="258">
        <f t="shared" si="3"/>
        <v>0.029861111111111113</v>
      </c>
      <c r="AH29" s="258">
        <f t="shared" si="3"/>
        <v>0.035416666666666666</v>
      </c>
      <c r="AI29" s="258">
        <f t="shared" si="0"/>
        <v>0.041666666666666664</v>
      </c>
      <c r="AJ29" s="268">
        <f t="shared" si="0"/>
        <v>0.056944444444444436</v>
      </c>
      <c r="AK29" s="257">
        <f t="shared" si="0"/>
        <v>0.09027777777777776</v>
      </c>
      <c r="AL29" s="625"/>
      <c r="AM29" s="602"/>
    </row>
    <row r="30" spans="5:39" ht="13.5" customHeight="1" thickBot="1">
      <c r="E30" s="440"/>
      <c r="H30" s="592"/>
      <c r="I30" s="605"/>
      <c r="J30" s="607"/>
      <c r="K30" s="607"/>
      <c r="L30" s="607"/>
      <c r="M30" s="607"/>
      <c r="N30" s="607"/>
      <c r="O30" s="607"/>
      <c r="P30" s="632"/>
      <c r="Q30" s="633"/>
      <c r="R30" s="244"/>
      <c r="S30" s="637"/>
      <c r="T30" s="637"/>
      <c r="U30" s="637"/>
      <c r="V30" s="637"/>
      <c r="W30" s="619"/>
      <c r="X30" s="622"/>
      <c r="Y30" s="624"/>
      <c r="Z30" s="254">
        <v>0.002777777777777778</v>
      </c>
      <c r="AA30" s="254">
        <f>AA29+AA$28</f>
        <v>0.00625</v>
      </c>
      <c r="AB30" s="259">
        <f>AB29+AB$26</f>
        <v>0.010416666666666668</v>
      </c>
      <c r="AC30" s="259">
        <f>AC29+AC$24</f>
        <v>0.014583333333333334</v>
      </c>
      <c r="AD30" s="259">
        <f>AD29+AD$22</f>
        <v>0.01875</v>
      </c>
      <c r="AE30" s="259">
        <f>AE29+AE$20</f>
        <v>0.02361111111111111</v>
      </c>
      <c r="AF30" s="259">
        <f>AF29+AF$18</f>
        <v>0.029166666666666667</v>
      </c>
      <c r="AG30" s="259">
        <f>AG29+AG$16</f>
        <v>0.034722222222222224</v>
      </c>
      <c r="AH30" s="259">
        <f>AH29+AH$14</f>
        <v>0.04097222222222222</v>
      </c>
      <c r="AI30" s="259">
        <f>AI29+AI$12</f>
        <v>0.056249999999999994</v>
      </c>
      <c r="AJ30" s="260">
        <f>AJ29+AJ$10</f>
        <v>0.08958333333333332</v>
      </c>
      <c r="AK30" s="255">
        <f>AK29+AK$8</f>
        <v>0.21527777777777776</v>
      </c>
      <c r="AL30" s="626"/>
      <c r="AM30" s="602"/>
    </row>
    <row r="31" spans="5:39" ht="12.75" customHeight="1">
      <c r="E31" s="213" t="s">
        <v>50</v>
      </c>
      <c r="H31" s="592" t="s">
        <v>25</v>
      </c>
      <c r="I31" s="508">
        <v>71</v>
      </c>
      <c r="J31" s="504">
        <v>60</v>
      </c>
      <c r="K31" s="504">
        <v>52</v>
      </c>
      <c r="L31" s="504">
        <v>46</v>
      </c>
      <c r="M31" s="504">
        <v>41</v>
      </c>
      <c r="N31" s="504">
        <v>34</v>
      </c>
      <c r="O31" s="504">
        <v>29</v>
      </c>
      <c r="P31" s="609">
        <v>25</v>
      </c>
      <c r="Q31" s="611">
        <v>22</v>
      </c>
      <c r="R31" s="90"/>
      <c r="S31" s="534"/>
      <c r="T31" s="534"/>
      <c r="U31" s="534"/>
      <c r="V31" s="520" t="s">
        <v>40</v>
      </c>
      <c r="W31" s="531" t="s">
        <v>25</v>
      </c>
      <c r="X31" s="88"/>
      <c r="Y31" s="109">
        <v>0</v>
      </c>
      <c r="Z31" s="106">
        <f aca="true" t="shared" si="4" ref="Z31:AH31">Y32+$AN$4</f>
        <v>0.0034722222222222225</v>
      </c>
      <c r="AA31" s="99">
        <f t="shared" si="4"/>
        <v>0.006944444444444445</v>
      </c>
      <c r="AB31" s="99">
        <f t="shared" si="4"/>
        <v>0.010416666666666666</v>
      </c>
      <c r="AC31" s="99">
        <f t="shared" si="4"/>
        <v>0.014583333333333332</v>
      </c>
      <c r="AD31" s="99">
        <f t="shared" si="4"/>
        <v>0.01875</v>
      </c>
      <c r="AE31" s="99">
        <f t="shared" si="4"/>
        <v>0.022916666666666665</v>
      </c>
      <c r="AF31" s="99">
        <f t="shared" si="4"/>
        <v>0.027777777777777776</v>
      </c>
      <c r="AG31" s="99">
        <f t="shared" si="4"/>
        <v>0.033333333333333326</v>
      </c>
      <c r="AH31" s="99">
        <f t="shared" si="4"/>
        <v>0.038888888888888876</v>
      </c>
      <c r="AI31" s="99">
        <f t="shared" si="0"/>
        <v>0.045138888888888874</v>
      </c>
      <c r="AJ31" s="99">
        <f t="shared" si="0"/>
        <v>0.060416666666666646</v>
      </c>
      <c r="AK31" s="104">
        <f t="shared" si="0"/>
        <v>0.09374999999999997</v>
      </c>
      <c r="AL31" s="631"/>
      <c r="AM31" s="602"/>
    </row>
    <row r="32" spans="5:39" ht="13.5" customHeight="1" thickBot="1">
      <c r="E32" s="213" t="s">
        <v>49</v>
      </c>
      <c r="H32" s="592"/>
      <c r="I32" s="509"/>
      <c r="J32" s="505"/>
      <c r="K32" s="505"/>
      <c r="L32" s="505"/>
      <c r="M32" s="505"/>
      <c r="N32" s="505"/>
      <c r="O32" s="505"/>
      <c r="P32" s="591"/>
      <c r="Q32" s="594"/>
      <c r="R32" s="87"/>
      <c r="S32" s="518"/>
      <c r="T32" s="518"/>
      <c r="U32" s="518"/>
      <c r="V32" s="521"/>
      <c r="W32" s="523"/>
      <c r="X32" s="89"/>
      <c r="Y32" s="101">
        <v>0.002777777777777778</v>
      </c>
      <c r="Z32" s="101">
        <f>Z31+Z$30</f>
        <v>0.00625</v>
      </c>
      <c r="AA32" s="101">
        <f>AA31+AA$28</f>
        <v>0.009722222222222222</v>
      </c>
      <c r="AB32" s="101">
        <f>AB31+AB$26</f>
        <v>0.013888888888888888</v>
      </c>
      <c r="AC32" s="101">
        <f>AC31+AC$24</f>
        <v>0.018055555555555554</v>
      </c>
      <c r="AD32" s="101">
        <f>AD31+AD$22</f>
        <v>0.02222222222222222</v>
      </c>
      <c r="AE32" s="101">
        <f>AE31+AE$20</f>
        <v>0.02708333333333333</v>
      </c>
      <c r="AF32" s="101">
        <f>AF31+AF$18</f>
        <v>0.032638888888888884</v>
      </c>
      <c r="AG32" s="101">
        <f>AG31+AG$16</f>
        <v>0.038194444444444434</v>
      </c>
      <c r="AH32" s="101">
        <f>AH31+AH$14</f>
        <v>0.04444444444444443</v>
      </c>
      <c r="AI32" s="101">
        <f>AI31+AI$12</f>
        <v>0.059722222222222204</v>
      </c>
      <c r="AJ32" s="101">
        <f>AJ31+AJ$10</f>
        <v>0.09305555555555553</v>
      </c>
      <c r="AK32" s="101">
        <f>AK31+AK$8</f>
        <v>0.21874999999999997</v>
      </c>
      <c r="AL32" s="600"/>
      <c r="AM32" s="602"/>
    </row>
    <row r="33" spans="8:39" ht="12.75" customHeight="1">
      <c r="H33" s="592" t="s">
        <v>26</v>
      </c>
      <c r="I33" s="604">
        <v>77</v>
      </c>
      <c r="J33" s="606">
        <v>64</v>
      </c>
      <c r="K33" s="606">
        <v>56</v>
      </c>
      <c r="L33" s="606">
        <v>49</v>
      </c>
      <c r="M33" s="606">
        <v>44</v>
      </c>
      <c r="N33" s="606">
        <v>36</v>
      </c>
      <c r="O33" s="606">
        <v>31</v>
      </c>
      <c r="P33" s="608">
        <v>27</v>
      </c>
      <c r="Q33" s="610">
        <v>24</v>
      </c>
      <c r="R33" s="245"/>
      <c r="S33" s="616"/>
      <c r="T33" s="616"/>
      <c r="U33" s="618" t="s">
        <v>40</v>
      </c>
      <c r="V33" s="621" t="s">
        <v>26</v>
      </c>
      <c r="W33" s="623"/>
      <c r="X33" s="252">
        <v>0</v>
      </c>
      <c r="Y33" s="256">
        <f aca="true" t="shared" si="5" ref="Y33:AH33">X34+$AN$4</f>
        <v>0.002777777777777778</v>
      </c>
      <c r="Z33" s="258">
        <f t="shared" si="5"/>
        <v>0.00625</v>
      </c>
      <c r="AA33" s="256">
        <f t="shared" si="5"/>
        <v>0.009722222222222222</v>
      </c>
      <c r="AB33" s="258">
        <f t="shared" si="5"/>
        <v>0.013194444444444444</v>
      </c>
      <c r="AC33" s="258">
        <f t="shared" si="5"/>
        <v>0.017361111111111112</v>
      </c>
      <c r="AD33" s="258">
        <f t="shared" si="5"/>
        <v>0.02152777777777778</v>
      </c>
      <c r="AE33" s="258">
        <f t="shared" si="5"/>
        <v>0.025694444444444447</v>
      </c>
      <c r="AF33" s="258">
        <f t="shared" si="5"/>
        <v>0.030555555555555558</v>
      </c>
      <c r="AG33" s="258">
        <f t="shared" si="5"/>
        <v>0.03611111111111111</v>
      </c>
      <c r="AH33" s="258">
        <f t="shared" si="5"/>
        <v>0.04166666666666666</v>
      </c>
      <c r="AI33" s="258">
        <f t="shared" si="0"/>
        <v>0.047916666666666656</v>
      </c>
      <c r="AJ33" s="262">
        <f t="shared" si="0"/>
        <v>0.06319444444444443</v>
      </c>
      <c r="AK33" s="257">
        <f t="shared" si="0"/>
        <v>0.09652777777777777</v>
      </c>
      <c r="AL33" s="625"/>
      <c r="AM33" s="602"/>
    </row>
    <row r="34" spans="5:39" ht="13.5" customHeight="1" thickBot="1">
      <c r="E34" s="191"/>
      <c r="H34" s="592"/>
      <c r="I34" s="605"/>
      <c r="J34" s="607"/>
      <c r="K34" s="607"/>
      <c r="L34" s="607"/>
      <c r="M34" s="607"/>
      <c r="N34" s="607"/>
      <c r="O34" s="607"/>
      <c r="P34" s="632"/>
      <c r="Q34" s="633"/>
      <c r="R34" s="244"/>
      <c r="S34" s="637"/>
      <c r="T34" s="637"/>
      <c r="U34" s="619"/>
      <c r="V34" s="636"/>
      <c r="W34" s="624"/>
      <c r="X34" s="254">
        <v>0.0020833333333333333</v>
      </c>
      <c r="Y34" s="254">
        <f>Y33+Y$32</f>
        <v>0.005555555555555556</v>
      </c>
      <c r="Z34" s="259">
        <f>Z33+Z$30</f>
        <v>0.009027777777777779</v>
      </c>
      <c r="AA34" s="254">
        <f>AA33+AA$28</f>
        <v>0.0125</v>
      </c>
      <c r="AB34" s="259">
        <f>AB33+AB$26</f>
        <v>0.016666666666666666</v>
      </c>
      <c r="AC34" s="259">
        <f>AC33+AC$24</f>
        <v>0.020833333333333336</v>
      </c>
      <c r="AD34" s="259">
        <f>AD33+AD$22</f>
        <v>0.025</v>
      </c>
      <c r="AE34" s="259">
        <f>AE33+AE$20</f>
        <v>0.029861111111111113</v>
      </c>
      <c r="AF34" s="259">
        <f>AF33+AF$18</f>
        <v>0.035416666666666666</v>
      </c>
      <c r="AG34" s="259">
        <f>AG33+AG$16</f>
        <v>0.040972222222222215</v>
      </c>
      <c r="AH34" s="259">
        <f>AH33+AH$14</f>
        <v>0.047222222222222214</v>
      </c>
      <c r="AI34" s="259">
        <f>AI33+AI$12</f>
        <v>0.062499999999999986</v>
      </c>
      <c r="AJ34" s="260">
        <f>AJ33+AJ$10</f>
        <v>0.09583333333333333</v>
      </c>
      <c r="AK34" s="255">
        <f>AK33+AK$8</f>
        <v>0.22152777777777777</v>
      </c>
      <c r="AL34" s="626"/>
      <c r="AM34" s="602"/>
    </row>
    <row r="35" spans="8:39" ht="12.75" customHeight="1">
      <c r="H35" s="592" t="s">
        <v>27</v>
      </c>
      <c r="I35" s="508">
        <v>83</v>
      </c>
      <c r="J35" s="504">
        <v>69</v>
      </c>
      <c r="K35" s="504">
        <v>60</v>
      </c>
      <c r="L35" s="504">
        <v>52</v>
      </c>
      <c r="M35" s="504">
        <v>47</v>
      </c>
      <c r="N35" s="504">
        <v>39</v>
      </c>
      <c r="O35" s="504">
        <v>33</v>
      </c>
      <c r="P35" s="609">
        <v>29</v>
      </c>
      <c r="Q35" s="611">
        <v>25</v>
      </c>
      <c r="R35" s="90"/>
      <c r="S35" s="534"/>
      <c r="T35" s="520" t="s">
        <v>40</v>
      </c>
      <c r="U35" s="531" t="s">
        <v>27</v>
      </c>
      <c r="V35" s="689"/>
      <c r="W35" s="109">
        <v>0</v>
      </c>
      <c r="X35" s="106">
        <f aca="true" t="shared" si="6" ref="X35:AH35">W36+$AN$4</f>
        <v>0.002777777777777778</v>
      </c>
      <c r="Y35" s="99">
        <f t="shared" si="6"/>
        <v>0.005555555555555556</v>
      </c>
      <c r="Z35" s="99">
        <f t="shared" si="6"/>
        <v>0.009027777777777777</v>
      </c>
      <c r="AA35" s="99">
        <f t="shared" si="6"/>
        <v>0.012499999999999999</v>
      </c>
      <c r="AB35" s="99">
        <f t="shared" si="6"/>
        <v>0.01597222222222222</v>
      </c>
      <c r="AC35" s="99">
        <f t="shared" si="6"/>
        <v>0.02013888888888889</v>
      </c>
      <c r="AD35" s="99">
        <f t="shared" si="6"/>
        <v>0.024305555555555556</v>
      </c>
      <c r="AE35" s="99">
        <f t="shared" si="6"/>
        <v>0.02847222222222222</v>
      </c>
      <c r="AF35" s="99">
        <f t="shared" si="6"/>
        <v>0.03333333333333333</v>
      </c>
      <c r="AG35" s="99">
        <f t="shared" si="6"/>
        <v>0.03888888888888889</v>
      </c>
      <c r="AH35" s="99">
        <f t="shared" si="6"/>
        <v>0.04444444444444444</v>
      </c>
      <c r="AI35" s="99">
        <f t="shared" si="0"/>
        <v>0.05069444444444444</v>
      </c>
      <c r="AJ35" s="99">
        <f t="shared" si="0"/>
        <v>0.06597222222222221</v>
      </c>
      <c r="AK35" s="104">
        <f t="shared" si="0"/>
        <v>0.09930555555555554</v>
      </c>
      <c r="AL35" s="631"/>
      <c r="AM35" s="602"/>
    </row>
    <row r="36" spans="8:39" ht="13.5" customHeight="1" thickBot="1">
      <c r="H36" s="592"/>
      <c r="I36" s="509"/>
      <c r="J36" s="505"/>
      <c r="K36" s="505"/>
      <c r="L36" s="505"/>
      <c r="M36" s="505"/>
      <c r="N36" s="505"/>
      <c r="O36" s="505"/>
      <c r="P36" s="591"/>
      <c r="Q36" s="594"/>
      <c r="R36" s="87"/>
      <c r="S36" s="518"/>
      <c r="T36" s="521"/>
      <c r="U36" s="524"/>
      <c r="V36" s="687"/>
      <c r="W36" s="101">
        <v>0.0020833333333333333</v>
      </c>
      <c r="X36" s="101">
        <f>X35+X$34</f>
        <v>0.004861111111111111</v>
      </c>
      <c r="Y36" s="101">
        <f>Y35+Y$32</f>
        <v>0.008333333333333333</v>
      </c>
      <c r="Z36" s="101">
        <f>Z35+Z$30</f>
        <v>0.011805555555555555</v>
      </c>
      <c r="AA36" s="101">
        <f>AA35+AA$28</f>
        <v>0.015277777777777777</v>
      </c>
      <c r="AB36" s="101">
        <f>AB35+AB$26</f>
        <v>0.019444444444444445</v>
      </c>
      <c r="AC36" s="101">
        <f>AC35+AC$24</f>
        <v>0.02361111111111111</v>
      </c>
      <c r="AD36" s="101">
        <f>AD35+AD$22</f>
        <v>0.027777777777777776</v>
      </c>
      <c r="AE36" s="101">
        <f>AE35+AE$20</f>
        <v>0.03263888888888889</v>
      </c>
      <c r="AF36" s="101">
        <f>AF35+AF$18</f>
        <v>0.03819444444444445</v>
      </c>
      <c r="AG36" s="101">
        <f>AG35+AG$16</f>
        <v>0.04375</v>
      </c>
      <c r="AH36" s="101">
        <f>AH35+AH$14</f>
        <v>0.049999999999999996</v>
      </c>
      <c r="AI36" s="101">
        <f>AI35+AI$12</f>
        <v>0.06527777777777777</v>
      </c>
      <c r="AJ36" s="101">
        <f>AJ35+AJ$10</f>
        <v>0.0986111111111111</v>
      </c>
      <c r="AK36" s="101">
        <f>AK35+AK$8</f>
        <v>0.22430555555555554</v>
      </c>
      <c r="AL36" s="600"/>
      <c r="AM36" s="602"/>
    </row>
    <row r="37" spans="8:39" ht="12.75" customHeight="1">
      <c r="H37" s="592" t="s">
        <v>28</v>
      </c>
      <c r="I37" s="604">
        <v>90</v>
      </c>
      <c r="J37" s="606">
        <v>75</v>
      </c>
      <c r="K37" s="606">
        <v>64</v>
      </c>
      <c r="L37" s="606">
        <v>56</v>
      </c>
      <c r="M37" s="606">
        <v>50</v>
      </c>
      <c r="N37" s="606">
        <v>41</v>
      </c>
      <c r="O37" s="606">
        <v>35</v>
      </c>
      <c r="P37" s="608">
        <v>30</v>
      </c>
      <c r="Q37" s="610">
        <v>27</v>
      </c>
      <c r="R37" s="245"/>
      <c r="S37" s="618" t="s">
        <v>40</v>
      </c>
      <c r="T37" s="621" t="s">
        <v>28</v>
      </c>
      <c r="U37" s="623"/>
      <c r="V37" s="252">
        <v>0</v>
      </c>
      <c r="W37" s="256">
        <f aca="true" t="shared" si="7" ref="W37:AH37">V38+$AN$4</f>
        <v>0.002777777777777778</v>
      </c>
      <c r="X37" s="258">
        <f t="shared" si="7"/>
        <v>0.005555555555555556</v>
      </c>
      <c r="Y37" s="256">
        <f t="shared" si="7"/>
        <v>0.008333333333333333</v>
      </c>
      <c r="Z37" s="258">
        <f t="shared" si="7"/>
        <v>0.011805555555555555</v>
      </c>
      <c r="AA37" s="258">
        <f t="shared" si="7"/>
        <v>0.015277777777777777</v>
      </c>
      <c r="AB37" s="258">
        <f t="shared" si="7"/>
        <v>0.01875</v>
      </c>
      <c r="AC37" s="258">
        <f t="shared" si="7"/>
        <v>0.022916666666666665</v>
      </c>
      <c r="AD37" s="258">
        <f t="shared" si="7"/>
        <v>0.02708333333333333</v>
      </c>
      <c r="AE37" s="258">
        <f t="shared" si="7"/>
        <v>0.031249999999999997</v>
      </c>
      <c r="AF37" s="258">
        <f t="shared" si="7"/>
        <v>0.03611111111111111</v>
      </c>
      <c r="AG37" s="258">
        <f t="shared" si="7"/>
        <v>0.04166666666666666</v>
      </c>
      <c r="AH37" s="258">
        <f t="shared" si="7"/>
        <v>0.04722222222222221</v>
      </c>
      <c r="AI37" s="258">
        <f t="shared" si="0"/>
        <v>0.053472222222222206</v>
      </c>
      <c r="AJ37" s="268">
        <f t="shared" si="0"/>
        <v>0.06874999999999998</v>
      </c>
      <c r="AK37" s="257">
        <f t="shared" si="0"/>
        <v>0.10277777777777779</v>
      </c>
      <c r="AL37" s="625"/>
      <c r="AM37" s="602"/>
    </row>
    <row r="38" spans="7:39" ht="13.5" customHeight="1" thickBot="1">
      <c r="G38" s="200" t="s">
        <v>51</v>
      </c>
      <c r="H38" s="592"/>
      <c r="I38" s="605"/>
      <c r="J38" s="607"/>
      <c r="K38" s="607"/>
      <c r="L38" s="607"/>
      <c r="M38" s="607"/>
      <c r="N38" s="607"/>
      <c r="O38" s="607"/>
      <c r="P38" s="632"/>
      <c r="Q38" s="633"/>
      <c r="R38" s="244"/>
      <c r="S38" s="619"/>
      <c r="T38" s="636"/>
      <c r="U38" s="624"/>
      <c r="V38" s="254">
        <v>0.0020833333333333333</v>
      </c>
      <c r="W38" s="254">
        <f>W37+W$36</f>
        <v>0.004861111111111111</v>
      </c>
      <c r="X38" s="259">
        <f>X37+X$34</f>
        <v>0.0076388888888888895</v>
      </c>
      <c r="Y38" s="254">
        <f>Y37+Y$32</f>
        <v>0.011111111111111112</v>
      </c>
      <c r="Z38" s="259">
        <f>Z37+Z$30</f>
        <v>0.014583333333333334</v>
      </c>
      <c r="AA38" s="259">
        <f>AA37+AA$28</f>
        <v>0.018055555555555554</v>
      </c>
      <c r="AB38" s="259">
        <f>AB37+AB$26</f>
        <v>0.02222222222222222</v>
      </c>
      <c r="AC38" s="259">
        <f>AC37+AC$24</f>
        <v>0.026388888888888885</v>
      </c>
      <c r="AD38" s="259">
        <f>AD37+AD$22</f>
        <v>0.03055555555555555</v>
      </c>
      <c r="AE38" s="259">
        <f>AE37+AE$20</f>
        <v>0.035416666666666666</v>
      </c>
      <c r="AF38" s="259">
        <f>AF37+AF$18</f>
        <v>0.040972222222222215</v>
      </c>
      <c r="AG38" s="259">
        <f>AG37+AG$16</f>
        <v>0.046527777777777765</v>
      </c>
      <c r="AH38" s="259">
        <f>AH37+AH$14</f>
        <v>0.052777777777777764</v>
      </c>
      <c r="AI38" s="259">
        <f>AI37+AI$12</f>
        <v>0.06805555555555554</v>
      </c>
      <c r="AJ38" s="260">
        <v>0.10208333333333335</v>
      </c>
      <c r="AK38" s="255">
        <f>AK37+AK$8</f>
        <v>0.2277777777777778</v>
      </c>
      <c r="AL38" s="626"/>
      <c r="AM38" s="602"/>
    </row>
    <row r="39" spans="7:39" ht="12.75" customHeight="1">
      <c r="G39" s="214" t="s">
        <v>47</v>
      </c>
      <c r="H39" s="592" t="s">
        <v>29</v>
      </c>
      <c r="I39" s="508">
        <v>97</v>
      </c>
      <c r="J39" s="504">
        <v>80</v>
      </c>
      <c r="K39" s="504">
        <v>68</v>
      </c>
      <c r="L39" s="504">
        <v>60</v>
      </c>
      <c r="M39" s="504">
        <v>53</v>
      </c>
      <c r="N39" s="504">
        <v>43</v>
      </c>
      <c r="O39" s="506">
        <v>37</v>
      </c>
      <c r="P39" s="609">
        <v>32</v>
      </c>
      <c r="Q39" s="611">
        <v>28</v>
      </c>
      <c r="R39" s="691" t="s">
        <v>40</v>
      </c>
      <c r="S39" s="531" t="s">
        <v>29</v>
      </c>
      <c r="T39" s="689"/>
      <c r="U39" s="109">
        <v>0</v>
      </c>
      <c r="V39" s="106">
        <f aca="true" t="shared" si="8" ref="V39:AH39">U40+$AN$4</f>
        <v>0.002777777777777778</v>
      </c>
      <c r="W39" s="99">
        <f t="shared" si="8"/>
        <v>0.005555555555555556</v>
      </c>
      <c r="X39" s="99">
        <f t="shared" si="8"/>
        <v>0.008333333333333333</v>
      </c>
      <c r="Y39" s="99">
        <f t="shared" si="8"/>
        <v>0.01111111111111111</v>
      </c>
      <c r="Z39" s="99">
        <f t="shared" si="8"/>
        <v>0.014583333333333332</v>
      </c>
      <c r="AA39" s="99">
        <f t="shared" si="8"/>
        <v>0.018055555555555554</v>
      </c>
      <c r="AB39" s="99">
        <f t="shared" si="8"/>
        <v>0.021527777777777778</v>
      </c>
      <c r="AC39" s="99">
        <f t="shared" si="8"/>
        <v>0.025694444444444447</v>
      </c>
      <c r="AD39" s="99">
        <f t="shared" si="8"/>
        <v>0.029861111111111113</v>
      </c>
      <c r="AE39" s="99">
        <f t="shared" si="8"/>
        <v>0.034027777777777775</v>
      </c>
      <c r="AF39" s="99">
        <f t="shared" si="8"/>
        <v>0.03888888888888888</v>
      </c>
      <c r="AG39" s="99">
        <f t="shared" si="8"/>
        <v>0.04444444444444444</v>
      </c>
      <c r="AH39" s="99">
        <f t="shared" si="8"/>
        <v>0.04999999999999999</v>
      </c>
      <c r="AI39" s="99">
        <f t="shared" si="0"/>
        <v>0.05624999999999999</v>
      </c>
      <c r="AJ39" s="99">
        <f t="shared" si="0"/>
        <v>0.07152777777777776</v>
      </c>
      <c r="AK39" s="104">
        <f t="shared" si="0"/>
        <v>0.1048611111111111</v>
      </c>
      <c r="AL39" s="631"/>
      <c r="AM39" s="602"/>
    </row>
    <row r="40" spans="7:39" ht="13.5" customHeight="1" thickBot="1">
      <c r="G40" s="214" t="s">
        <v>52</v>
      </c>
      <c r="H40" s="592"/>
      <c r="I40" s="509"/>
      <c r="J40" s="505"/>
      <c r="K40" s="505"/>
      <c r="L40" s="505"/>
      <c r="M40" s="505"/>
      <c r="N40" s="505"/>
      <c r="O40" s="440"/>
      <c r="P40" s="591"/>
      <c r="Q40" s="594"/>
      <c r="R40" s="644"/>
      <c r="S40" s="524"/>
      <c r="T40" s="687"/>
      <c r="U40" s="101">
        <v>0.0020833333333333333</v>
      </c>
      <c r="V40" s="101">
        <f>V39+V$38</f>
        <v>0.004861111111111111</v>
      </c>
      <c r="W40" s="101">
        <f>W39+W$36</f>
        <v>0.0076388888888888895</v>
      </c>
      <c r="X40" s="101">
        <f>X39+X$34</f>
        <v>0.010416666666666666</v>
      </c>
      <c r="Y40" s="101">
        <f>Y39+Y$32</f>
        <v>0.013888888888888888</v>
      </c>
      <c r="Z40" s="101">
        <f>Z39+Z$30</f>
        <v>0.01736111111111111</v>
      </c>
      <c r="AA40" s="101">
        <f>AA39+AA$28</f>
        <v>0.020833333333333332</v>
      </c>
      <c r="AB40" s="101">
        <f>AB39+AB$26</f>
        <v>0.025</v>
      </c>
      <c r="AC40" s="101">
        <f>AC39+AC$24</f>
        <v>0.029166666666666667</v>
      </c>
      <c r="AD40" s="101">
        <f>AD39+AD$22</f>
        <v>0.03333333333333333</v>
      </c>
      <c r="AE40" s="101">
        <f>AE39+AE$20</f>
        <v>0.03819444444444444</v>
      </c>
      <c r="AF40" s="101">
        <f>AF39+AF$18</f>
        <v>0.04375</v>
      </c>
      <c r="AG40" s="101">
        <f>AG39+AG$16</f>
        <v>0.04930555555555555</v>
      </c>
      <c r="AH40" s="101">
        <f>AH39+AH$14</f>
        <v>0.055555555555555546</v>
      </c>
      <c r="AI40" s="101">
        <f>AI39+AI$12</f>
        <v>0.07083333333333332</v>
      </c>
      <c r="AJ40" s="101">
        <f>AJ39+AJ$10</f>
        <v>0.10416666666666666</v>
      </c>
      <c r="AK40" s="101">
        <f>AK39+AK$8</f>
        <v>0.2298611111111111</v>
      </c>
      <c r="AL40" s="600"/>
      <c r="AM40" s="602"/>
    </row>
    <row r="41" spans="7:39" ht="12.75" customHeight="1">
      <c r="G41" s="214" t="s">
        <v>53</v>
      </c>
      <c r="H41" s="592" t="s">
        <v>30</v>
      </c>
      <c r="I41" s="604">
        <v>106</v>
      </c>
      <c r="J41" s="606">
        <v>86</v>
      </c>
      <c r="K41" s="606">
        <v>73</v>
      </c>
      <c r="L41" s="606">
        <v>64</v>
      </c>
      <c r="M41" s="606">
        <v>56</v>
      </c>
      <c r="N41" s="606">
        <v>46</v>
      </c>
      <c r="O41" s="439">
        <v>38</v>
      </c>
      <c r="P41" s="608">
        <v>34</v>
      </c>
      <c r="Q41" s="441">
        <v>29</v>
      </c>
      <c r="R41" s="618" t="s">
        <v>40</v>
      </c>
      <c r="S41" s="639" t="s">
        <v>30</v>
      </c>
      <c r="T41" s="252">
        <v>0</v>
      </c>
      <c r="U41" s="256">
        <f aca="true" t="shared" si="9" ref="U41:AH41">T42+$AN$4</f>
        <v>0.002777777777777778</v>
      </c>
      <c r="V41" s="258">
        <f t="shared" si="9"/>
        <v>0.005555555555555556</v>
      </c>
      <c r="W41" s="256">
        <f t="shared" si="9"/>
        <v>0.008333333333333333</v>
      </c>
      <c r="X41" s="258">
        <f t="shared" si="9"/>
        <v>0.01111111111111111</v>
      </c>
      <c r="Y41" s="258">
        <f t="shared" si="9"/>
        <v>0.013888888888888886</v>
      </c>
      <c r="Z41" s="258">
        <f t="shared" si="9"/>
        <v>0.01736111111111111</v>
      </c>
      <c r="AA41" s="258">
        <f t="shared" si="9"/>
        <v>0.020833333333333332</v>
      </c>
      <c r="AB41" s="258">
        <f t="shared" si="9"/>
        <v>0.024305555555555556</v>
      </c>
      <c r="AC41" s="258">
        <f t="shared" si="9"/>
        <v>0.02847222222222222</v>
      </c>
      <c r="AD41" s="258">
        <f t="shared" si="9"/>
        <v>0.032638888888888884</v>
      </c>
      <c r="AE41" s="258">
        <f t="shared" si="9"/>
        <v>0.03680555555555555</v>
      </c>
      <c r="AF41" s="258">
        <f t="shared" si="9"/>
        <v>0.04166666666666666</v>
      </c>
      <c r="AG41" s="258">
        <f t="shared" si="9"/>
        <v>0.04722222222222221</v>
      </c>
      <c r="AH41" s="258">
        <f t="shared" si="9"/>
        <v>0.05277777777777776</v>
      </c>
      <c r="AI41" s="258">
        <f t="shared" si="0"/>
        <v>0.059027777777777755</v>
      </c>
      <c r="AJ41" s="268">
        <f t="shared" si="0"/>
        <v>0.07430555555555553</v>
      </c>
      <c r="AK41" s="257">
        <f t="shared" si="0"/>
        <v>0.10763888888888887</v>
      </c>
      <c r="AL41" s="625"/>
      <c r="AM41" s="602"/>
    </row>
    <row r="42" spans="8:39" ht="13.5" customHeight="1" thickBot="1">
      <c r="H42" s="592"/>
      <c r="I42" s="605"/>
      <c r="J42" s="607"/>
      <c r="K42" s="607"/>
      <c r="L42" s="607"/>
      <c r="M42" s="607"/>
      <c r="N42" s="607"/>
      <c r="O42" s="440"/>
      <c r="P42" s="591"/>
      <c r="Q42" s="638"/>
      <c r="R42" s="619"/>
      <c r="S42" s="640"/>
      <c r="T42" s="269">
        <v>0.0020833333333333333</v>
      </c>
      <c r="U42" s="254">
        <f>U41+U$40</f>
        <v>0.004861111111111111</v>
      </c>
      <c r="V42" s="259">
        <f>V41+V$38</f>
        <v>0.0076388888888888895</v>
      </c>
      <c r="W42" s="254">
        <f>W41+W$36</f>
        <v>0.010416666666666666</v>
      </c>
      <c r="X42" s="259">
        <f>X41+X$34</f>
        <v>0.013194444444444443</v>
      </c>
      <c r="Y42" s="259">
        <f>Y41+Y$32</f>
        <v>0.016666666666666663</v>
      </c>
      <c r="Z42" s="259">
        <f>Z41+Z$30</f>
        <v>0.020138888888888887</v>
      </c>
      <c r="AA42" s="259">
        <f>AA41+AA$28</f>
        <v>0.02361111111111111</v>
      </c>
      <c r="AB42" s="259">
        <f>AB41+AB$26</f>
        <v>0.027777777777777776</v>
      </c>
      <c r="AC42" s="259">
        <f>AC41+AC$24</f>
        <v>0.03194444444444444</v>
      </c>
      <c r="AD42" s="259">
        <f>AD41+AD$22</f>
        <v>0.03611111111111111</v>
      </c>
      <c r="AE42" s="259">
        <f>AE41+AE$20</f>
        <v>0.040972222222222215</v>
      </c>
      <c r="AF42" s="259">
        <f>AF41+AF$18</f>
        <v>0.046527777777777765</v>
      </c>
      <c r="AG42" s="259">
        <f>AG41+AG$16</f>
        <v>0.052083333333333315</v>
      </c>
      <c r="AH42" s="259">
        <f>AH41+AH$14</f>
        <v>0.05833333333333331</v>
      </c>
      <c r="AI42" s="259">
        <f>AI41+AI$12</f>
        <v>0.07361111111111109</v>
      </c>
      <c r="AJ42" s="260">
        <f>AJ41+AJ$10</f>
        <v>0.10694444444444443</v>
      </c>
      <c r="AK42" s="255">
        <f>AK41+AK$8</f>
        <v>0.23263888888888887</v>
      </c>
      <c r="AL42" s="626"/>
      <c r="AM42" s="602"/>
    </row>
    <row r="43" spans="8:39" ht="12.75" customHeight="1">
      <c r="H43" s="592" t="s">
        <v>31</v>
      </c>
      <c r="I43" s="508">
        <v>115</v>
      </c>
      <c r="J43" s="504">
        <v>93</v>
      </c>
      <c r="K43" s="504">
        <v>78</v>
      </c>
      <c r="L43" s="504">
        <v>68</v>
      </c>
      <c r="M43" s="504">
        <v>60</v>
      </c>
      <c r="N43" s="506">
        <v>48</v>
      </c>
      <c r="O43" s="506">
        <v>39</v>
      </c>
      <c r="P43" s="441">
        <v>35</v>
      </c>
      <c r="Q43" s="643" t="s">
        <v>40</v>
      </c>
      <c r="R43" s="688" t="s">
        <v>31</v>
      </c>
      <c r="S43" s="109">
        <v>0</v>
      </c>
      <c r="T43" s="106">
        <f aca="true" t="shared" si="10" ref="T43:AH43">S44+$AN$4</f>
        <v>0.002777777777777778</v>
      </c>
      <c r="U43" s="99">
        <f t="shared" si="10"/>
        <v>0.005555555555555556</v>
      </c>
      <c r="V43" s="99">
        <f t="shared" si="10"/>
        <v>0.008333333333333333</v>
      </c>
      <c r="W43" s="99">
        <f t="shared" si="10"/>
        <v>0.01111111111111111</v>
      </c>
      <c r="X43" s="99">
        <f t="shared" si="10"/>
        <v>0.013888888888888886</v>
      </c>
      <c r="Y43" s="99">
        <f t="shared" si="10"/>
        <v>0.016666666666666666</v>
      </c>
      <c r="Z43" s="99">
        <f t="shared" si="10"/>
        <v>0.02013888888888889</v>
      </c>
      <c r="AA43" s="99">
        <f t="shared" si="10"/>
        <v>0.023611111111111114</v>
      </c>
      <c r="AB43" s="99">
        <f t="shared" si="10"/>
        <v>0.027083333333333338</v>
      </c>
      <c r="AC43" s="99">
        <f t="shared" si="10"/>
        <v>0.03125</v>
      </c>
      <c r="AD43" s="99">
        <f t="shared" si="10"/>
        <v>0.035416666666666666</v>
      </c>
      <c r="AE43" s="99">
        <f t="shared" si="10"/>
        <v>0.03958333333333333</v>
      </c>
      <c r="AF43" s="99">
        <f t="shared" si="10"/>
        <v>0.04444444444444444</v>
      </c>
      <c r="AG43" s="99">
        <f t="shared" si="10"/>
        <v>0.04999999999999999</v>
      </c>
      <c r="AH43" s="99">
        <f t="shared" si="10"/>
        <v>0.05555555555555554</v>
      </c>
      <c r="AI43" s="99">
        <f t="shared" si="0"/>
        <v>0.06180555555555554</v>
      </c>
      <c r="AJ43" s="99">
        <f t="shared" si="0"/>
        <v>0.07708333333333331</v>
      </c>
      <c r="AK43" s="104">
        <f t="shared" si="0"/>
        <v>0.11041666666666664</v>
      </c>
      <c r="AL43" s="631"/>
      <c r="AM43" s="602"/>
    </row>
    <row r="44" spans="7:39" ht="13.5" customHeight="1" thickBot="1">
      <c r="G44" s="200"/>
      <c r="H44" s="592"/>
      <c r="I44" s="509"/>
      <c r="J44" s="505"/>
      <c r="K44" s="505"/>
      <c r="L44" s="505"/>
      <c r="M44" s="505"/>
      <c r="N44" s="440"/>
      <c r="O44" s="440"/>
      <c r="P44" s="638"/>
      <c r="Q44" s="644"/>
      <c r="R44" s="524"/>
      <c r="S44" s="278">
        <v>0.0020833333333333333</v>
      </c>
      <c r="T44" s="101">
        <f>T43+T$42</f>
        <v>0.004861111111111111</v>
      </c>
      <c r="U44" s="101">
        <f>U43+U$40</f>
        <v>0.0076388888888888895</v>
      </c>
      <c r="V44" s="101">
        <f>V43+V$38</f>
        <v>0.010416666666666666</v>
      </c>
      <c r="W44" s="101">
        <f>W43+W$36</f>
        <v>0.013194444444444443</v>
      </c>
      <c r="X44" s="101">
        <f>X43+X$34</f>
        <v>0.01597222222222222</v>
      </c>
      <c r="Y44" s="101">
        <f>Y43+Y$32</f>
        <v>0.019444444444444445</v>
      </c>
      <c r="Z44" s="101">
        <f>Z43+Z$30</f>
        <v>0.02291666666666667</v>
      </c>
      <c r="AA44" s="101">
        <f>AA43+AA$28</f>
        <v>0.026388888888888892</v>
      </c>
      <c r="AB44" s="101">
        <f>AB43+AB$26</f>
        <v>0.030555555555555558</v>
      </c>
      <c r="AC44" s="101">
        <f>AC43+AC$24</f>
        <v>0.034722222222222224</v>
      </c>
      <c r="AD44" s="101">
        <f>AD43+AD$22</f>
        <v>0.03888888888888889</v>
      </c>
      <c r="AE44" s="101">
        <f>AE43+AE$20</f>
        <v>0.04375</v>
      </c>
      <c r="AF44" s="101">
        <f>AF43+AF$18</f>
        <v>0.04930555555555555</v>
      </c>
      <c r="AG44" s="101">
        <f>AG43+AG$16</f>
        <v>0.0548611111111111</v>
      </c>
      <c r="AH44" s="101">
        <f>AH43+AH$14</f>
        <v>0.061111111111111095</v>
      </c>
      <c r="AI44" s="101">
        <f>AI43+AI$12</f>
        <v>0.07638888888888887</v>
      </c>
      <c r="AJ44" s="101">
        <f>AJ43+AJ$10</f>
        <v>0.1097222222222222</v>
      </c>
      <c r="AK44" s="101">
        <f>AK43+AK$8</f>
        <v>0.23541666666666664</v>
      </c>
      <c r="AL44" s="600"/>
      <c r="AM44" s="602"/>
    </row>
    <row r="45" spans="8:39" ht="12.75" customHeight="1">
      <c r="H45" s="592" t="s">
        <v>32</v>
      </c>
      <c r="I45" s="604">
        <v>125</v>
      </c>
      <c r="J45" s="606">
        <v>100</v>
      </c>
      <c r="K45" s="606">
        <v>83</v>
      </c>
      <c r="L45" s="606">
        <v>72</v>
      </c>
      <c r="M45" s="506">
        <v>63</v>
      </c>
      <c r="N45" s="506">
        <v>51</v>
      </c>
      <c r="O45" s="441">
        <v>40</v>
      </c>
      <c r="P45" s="618" t="s">
        <v>40</v>
      </c>
      <c r="Q45" s="639" t="s">
        <v>32</v>
      </c>
      <c r="R45" s="252">
        <v>0</v>
      </c>
      <c r="S45" s="256">
        <f aca="true" t="shared" si="11" ref="S45:AH45">R46+$AN$4</f>
        <v>0.0020833333333333333</v>
      </c>
      <c r="T45" s="258">
        <f t="shared" si="11"/>
        <v>0.004861111111111111</v>
      </c>
      <c r="U45" s="256">
        <f t="shared" si="11"/>
        <v>0.007638888888888889</v>
      </c>
      <c r="V45" s="258">
        <f t="shared" si="11"/>
        <v>0.010416666666666666</v>
      </c>
      <c r="W45" s="258">
        <f t="shared" si="11"/>
        <v>0.013194444444444443</v>
      </c>
      <c r="X45" s="258">
        <f t="shared" si="11"/>
        <v>0.01597222222222222</v>
      </c>
      <c r="Y45" s="258">
        <f t="shared" si="11"/>
        <v>0.01875</v>
      </c>
      <c r="Z45" s="258">
        <f t="shared" si="11"/>
        <v>0.022222222222222223</v>
      </c>
      <c r="AA45" s="258">
        <f t="shared" si="11"/>
        <v>0.025694444444444447</v>
      </c>
      <c r="AB45" s="258">
        <f t="shared" si="11"/>
        <v>0.02916666666666667</v>
      </c>
      <c r="AC45" s="256">
        <f t="shared" si="11"/>
        <v>0.03333333333333333</v>
      </c>
      <c r="AD45" s="256">
        <f t="shared" si="11"/>
        <v>0.0375</v>
      </c>
      <c r="AE45" s="256">
        <f t="shared" si="11"/>
        <v>0.041666666666666664</v>
      </c>
      <c r="AF45" s="256">
        <f t="shared" si="11"/>
        <v>0.04652777777777777</v>
      </c>
      <c r="AG45" s="256">
        <f t="shared" si="11"/>
        <v>0.05208333333333333</v>
      </c>
      <c r="AH45" s="256">
        <f t="shared" si="11"/>
        <v>0.05763888888888888</v>
      </c>
      <c r="AI45" s="256">
        <f t="shared" si="0"/>
        <v>0.06388888888888887</v>
      </c>
      <c r="AJ45" s="268">
        <f t="shared" si="0"/>
        <v>0.07916666666666665</v>
      </c>
      <c r="AK45" s="257">
        <f t="shared" si="0"/>
        <v>0.11249999999999999</v>
      </c>
      <c r="AL45" s="625"/>
      <c r="AM45" s="602"/>
    </row>
    <row r="46" spans="8:39" ht="13.5" customHeight="1" thickBot="1">
      <c r="H46" s="592"/>
      <c r="I46" s="605"/>
      <c r="J46" s="607"/>
      <c r="K46" s="607"/>
      <c r="L46" s="607"/>
      <c r="M46" s="440"/>
      <c r="N46" s="440"/>
      <c r="O46" s="638"/>
      <c r="P46" s="619"/>
      <c r="Q46" s="640"/>
      <c r="R46" s="267">
        <v>0.001388888888888889</v>
      </c>
      <c r="S46" s="254">
        <f>S45+S$44</f>
        <v>0.004166666666666667</v>
      </c>
      <c r="T46" s="259">
        <f>T45+T$42</f>
        <v>0.006944444444444444</v>
      </c>
      <c r="U46" s="254">
        <f>U45+U$40</f>
        <v>0.009722222222222222</v>
      </c>
      <c r="V46" s="259">
        <f>V45+V$38</f>
        <v>0.012499999999999999</v>
      </c>
      <c r="W46" s="259">
        <f>W45+W$36</f>
        <v>0.015277777777777776</v>
      </c>
      <c r="X46" s="259">
        <f>X45+X$34</f>
        <v>0.018055555555555554</v>
      </c>
      <c r="Y46" s="259">
        <f>Y45+Y$32</f>
        <v>0.021527777777777778</v>
      </c>
      <c r="Z46" s="259">
        <f>Z45+Z$30</f>
        <v>0.025</v>
      </c>
      <c r="AA46" s="259">
        <f>AA45+AA$28</f>
        <v>0.028472222222222225</v>
      </c>
      <c r="AB46" s="259">
        <f>AB45+AB$26</f>
        <v>0.03263888888888889</v>
      </c>
      <c r="AC46" s="259">
        <f>AC45+AC$24</f>
        <v>0.03680555555555556</v>
      </c>
      <c r="AD46" s="259">
        <f>AD45+AD$22</f>
        <v>0.04097222222222222</v>
      </c>
      <c r="AE46" s="259">
        <f>AE45+AE$20</f>
        <v>0.04583333333333333</v>
      </c>
      <c r="AF46" s="259">
        <f>AF45+AF$18</f>
        <v>0.05138888888888889</v>
      </c>
      <c r="AG46" s="259">
        <f>AG45+AG$16</f>
        <v>0.056944444444444436</v>
      </c>
      <c r="AH46" s="259">
        <f>AH45+AH$14</f>
        <v>0.06319444444444443</v>
      </c>
      <c r="AI46" s="259">
        <f>AI45+AI$12</f>
        <v>0.07847222222222221</v>
      </c>
      <c r="AJ46" s="260">
        <f>AJ45+AJ$10</f>
        <v>0.11180555555555555</v>
      </c>
      <c r="AK46" s="255">
        <f>AK45+AK$8</f>
        <v>0.2375</v>
      </c>
      <c r="AL46" s="626"/>
      <c r="AM46" s="602"/>
    </row>
    <row r="47" spans="8:39" ht="12.75" customHeight="1">
      <c r="H47" s="592" t="s">
        <v>33</v>
      </c>
      <c r="I47" s="508">
        <v>137</v>
      </c>
      <c r="J47" s="508">
        <v>107</v>
      </c>
      <c r="K47" s="508">
        <v>89</v>
      </c>
      <c r="L47" s="506">
        <v>76</v>
      </c>
      <c r="M47" s="506">
        <v>67</v>
      </c>
      <c r="N47" s="506">
        <v>53</v>
      </c>
      <c r="O47" s="643" t="s">
        <v>40</v>
      </c>
      <c r="P47" s="686" t="s">
        <v>33</v>
      </c>
      <c r="Q47" s="109">
        <v>0</v>
      </c>
      <c r="R47" s="106">
        <f aca="true" t="shared" si="12" ref="R47:AH47">Q48+$AN$4</f>
        <v>0.0020833333333333333</v>
      </c>
      <c r="S47" s="99">
        <f t="shared" si="12"/>
        <v>0.004166666666666667</v>
      </c>
      <c r="T47" s="99">
        <f t="shared" si="12"/>
        <v>0.006944444444444445</v>
      </c>
      <c r="U47" s="99">
        <f t="shared" si="12"/>
        <v>0.009722222222222222</v>
      </c>
      <c r="V47" s="99">
        <f t="shared" si="12"/>
        <v>0.012499999999999999</v>
      </c>
      <c r="W47" s="99">
        <f t="shared" si="12"/>
        <v>0.015277777777777776</v>
      </c>
      <c r="X47" s="99">
        <f t="shared" si="12"/>
        <v>0.018055555555555554</v>
      </c>
      <c r="Y47" s="99">
        <f t="shared" si="12"/>
        <v>0.020833333333333332</v>
      </c>
      <c r="Z47" s="99">
        <f t="shared" si="12"/>
        <v>0.024305555555555556</v>
      </c>
      <c r="AA47" s="99">
        <f t="shared" si="12"/>
        <v>0.02777777777777778</v>
      </c>
      <c r="AB47" s="99">
        <f t="shared" si="12"/>
        <v>0.03125</v>
      </c>
      <c r="AC47" s="99">
        <f t="shared" si="12"/>
        <v>0.035416666666666666</v>
      </c>
      <c r="AD47" s="99">
        <f t="shared" si="12"/>
        <v>0.03958333333333333</v>
      </c>
      <c r="AE47" s="99">
        <f t="shared" si="12"/>
        <v>0.04375</v>
      </c>
      <c r="AF47" s="99">
        <f t="shared" si="12"/>
        <v>0.048611111111111105</v>
      </c>
      <c r="AG47" s="99">
        <f t="shared" si="12"/>
        <v>0.054166666666666655</v>
      </c>
      <c r="AH47" s="99">
        <f t="shared" si="12"/>
        <v>0.059722222222222204</v>
      </c>
      <c r="AI47" s="99">
        <f t="shared" si="0"/>
        <v>0.0659722222222222</v>
      </c>
      <c r="AJ47" s="99">
        <f t="shared" si="0"/>
        <v>0.08124999999999998</v>
      </c>
      <c r="AK47" s="104">
        <f t="shared" si="0"/>
        <v>0.11458333333333331</v>
      </c>
      <c r="AL47" s="631"/>
      <c r="AM47" s="602"/>
    </row>
    <row r="48" spans="8:39" ht="13.5" customHeight="1" thickBot="1">
      <c r="H48" s="592"/>
      <c r="I48" s="509"/>
      <c r="J48" s="509"/>
      <c r="K48" s="509"/>
      <c r="L48" s="440"/>
      <c r="M48" s="440"/>
      <c r="N48" s="440"/>
      <c r="O48" s="644"/>
      <c r="P48" s="687"/>
      <c r="Q48" s="101">
        <v>0.001388888888888889</v>
      </c>
      <c r="R48" s="101">
        <f>R47+R$46</f>
        <v>0.003472222222222222</v>
      </c>
      <c r="S48" s="101">
        <f>S47+S$44</f>
        <v>0.00625</v>
      </c>
      <c r="T48" s="101">
        <f>T47+T$42</f>
        <v>0.009027777777777779</v>
      </c>
      <c r="U48" s="101">
        <f>U47+U$40</f>
        <v>0.011805555555555555</v>
      </c>
      <c r="V48" s="101">
        <f>V47+V$38</f>
        <v>0.014583333333333332</v>
      </c>
      <c r="W48" s="101">
        <f>W47+W$36</f>
        <v>0.01736111111111111</v>
      </c>
      <c r="X48" s="101">
        <f>X47+X$34</f>
        <v>0.020138888888888887</v>
      </c>
      <c r="Y48" s="101">
        <f>Y47+Y$32</f>
        <v>0.02361111111111111</v>
      </c>
      <c r="Z48" s="101">
        <f>Z47+Z$30</f>
        <v>0.027083333333333334</v>
      </c>
      <c r="AA48" s="101">
        <f>AA47+AA$28</f>
        <v>0.030555555555555558</v>
      </c>
      <c r="AB48" s="101">
        <f>AB47+AB$26</f>
        <v>0.034722222222222224</v>
      </c>
      <c r="AC48" s="101">
        <f>AC47+AC$24</f>
        <v>0.03888888888888889</v>
      </c>
      <c r="AD48" s="101">
        <f>AD47+AD$22</f>
        <v>0.043055555555555555</v>
      </c>
      <c r="AE48" s="101">
        <f>AE47+AE$20</f>
        <v>0.04791666666666666</v>
      </c>
      <c r="AF48" s="101">
        <f>AF47+AF$18</f>
        <v>0.05347222222222221</v>
      </c>
      <c r="AG48" s="101">
        <f>AG47+AG$16</f>
        <v>0.05902777777777776</v>
      </c>
      <c r="AH48" s="101">
        <f>AH47+AH$14</f>
        <v>0.06527777777777775</v>
      </c>
      <c r="AI48" s="101">
        <f>AI47+AI$12</f>
        <v>0.08055555555555553</v>
      </c>
      <c r="AJ48" s="101">
        <f>AJ47+AJ$10</f>
        <v>0.11388888888888887</v>
      </c>
      <c r="AK48" s="101">
        <f>AK47+AK$8</f>
        <v>0.23958333333333331</v>
      </c>
      <c r="AL48" s="600"/>
      <c r="AM48" s="602"/>
    </row>
    <row r="49" spans="8:39" ht="12.75" customHeight="1">
      <c r="H49" s="592" t="s">
        <v>34</v>
      </c>
      <c r="I49" s="604">
        <v>150</v>
      </c>
      <c r="J49" s="606">
        <v>115</v>
      </c>
      <c r="K49" s="506">
        <v>95</v>
      </c>
      <c r="L49" s="506">
        <v>81</v>
      </c>
      <c r="M49" s="506">
        <v>71</v>
      </c>
      <c r="N49" s="441">
        <v>55</v>
      </c>
      <c r="O49" s="639" t="s">
        <v>34</v>
      </c>
      <c r="P49" s="252">
        <v>0</v>
      </c>
      <c r="Q49" s="256">
        <f aca="true" t="shared" si="13" ref="Q49:AH49">P50+$AN$4</f>
        <v>0.0020833333333333333</v>
      </c>
      <c r="R49" s="258">
        <f t="shared" si="13"/>
        <v>0.004166666666666667</v>
      </c>
      <c r="S49" s="256">
        <f t="shared" si="13"/>
        <v>0.00625</v>
      </c>
      <c r="T49" s="258">
        <f t="shared" si="13"/>
        <v>0.009027777777777777</v>
      </c>
      <c r="U49" s="258">
        <f t="shared" si="13"/>
        <v>0.011805555555555554</v>
      </c>
      <c r="V49" s="258">
        <f t="shared" si="13"/>
        <v>0.01458333333333333</v>
      </c>
      <c r="W49" s="258">
        <f t="shared" si="13"/>
        <v>0.01736111111111111</v>
      </c>
      <c r="X49" s="258">
        <f t="shared" si="13"/>
        <v>0.020138888888888887</v>
      </c>
      <c r="Y49" s="258">
        <f t="shared" si="13"/>
        <v>0.022916666666666665</v>
      </c>
      <c r="Z49" s="258">
        <f t="shared" si="13"/>
        <v>0.02638888888888889</v>
      </c>
      <c r="AA49" s="258">
        <f t="shared" si="13"/>
        <v>0.029861111111111113</v>
      </c>
      <c r="AB49" s="258">
        <f t="shared" si="13"/>
        <v>0.03333333333333333</v>
      </c>
      <c r="AC49" s="256">
        <f t="shared" si="13"/>
        <v>0.0375</v>
      </c>
      <c r="AD49" s="256">
        <f t="shared" si="13"/>
        <v>0.041666666666666664</v>
      </c>
      <c r="AE49" s="256">
        <f t="shared" si="13"/>
        <v>0.04583333333333333</v>
      </c>
      <c r="AF49" s="256">
        <f t="shared" si="13"/>
        <v>0.05069444444444444</v>
      </c>
      <c r="AG49" s="256">
        <f t="shared" si="13"/>
        <v>0.056249999999999994</v>
      </c>
      <c r="AH49" s="256">
        <f t="shared" si="13"/>
        <v>0.061805555555555544</v>
      </c>
      <c r="AI49" s="256">
        <f t="shared" si="0"/>
        <v>0.06805555555555554</v>
      </c>
      <c r="AJ49" s="268">
        <f t="shared" si="0"/>
        <v>0.08333333333333331</v>
      </c>
      <c r="AK49" s="257">
        <f t="shared" si="0"/>
        <v>0.11666666666666664</v>
      </c>
      <c r="AL49" s="625"/>
      <c r="AM49" s="602"/>
    </row>
    <row r="50" spans="8:39" ht="13.5" customHeight="1" thickBot="1">
      <c r="H50" s="592"/>
      <c r="I50" s="605"/>
      <c r="J50" s="607"/>
      <c r="K50" s="440"/>
      <c r="L50" s="440"/>
      <c r="M50" s="440"/>
      <c r="N50" s="638"/>
      <c r="O50" s="640"/>
      <c r="P50" s="267">
        <v>0.001388888888888889</v>
      </c>
      <c r="Q50" s="254">
        <f>Q49+Q$48</f>
        <v>0.003472222222222222</v>
      </c>
      <c r="R50" s="259">
        <f>R49+R$46</f>
        <v>0.005555555555555556</v>
      </c>
      <c r="S50" s="254">
        <f>S49+S$44</f>
        <v>0.008333333333333333</v>
      </c>
      <c r="T50" s="259">
        <f>T49+T$42</f>
        <v>0.01111111111111111</v>
      </c>
      <c r="U50" s="259">
        <f>U49+U$40</f>
        <v>0.013888888888888886</v>
      </c>
      <c r="V50" s="259">
        <f>V49+V$38</f>
        <v>0.016666666666666663</v>
      </c>
      <c r="W50" s="259">
        <f>W49+W$36</f>
        <v>0.01944444444444444</v>
      </c>
      <c r="X50" s="259">
        <f>X49+X$34</f>
        <v>0.02222222222222222</v>
      </c>
      <c r="Y50" s="259">
        <f>Y49+Y$32</f>
        <v>0.025694444444444443</v>
      </c>
      <c r="Z50" s="259">
        <f>Z49+Z$30</f>
        <v>0.029166666666666667</v>
      </c>
      <c r="AA50" s="259">
        <f>AA49+AA$28</f>
        <v>0.03263888888888889</v>
      </c>
      <c r="AB50" s="259">
        <f>AB49+AB$26</f>
        <v>0.03680555555555556</v>
      </c>
      <c r="AC50" s="259">
        <f>AC49+AC$24</f>
        <v>0.04097222222222222</v>
      </c>
      <c r="AD50" s="259">
        <f>AD49+AD$22</f>
        <v>0.04513888888888889</v>
      </c>
      <c r="AE50" s="259">
        <f>AE49+AE$20</f>
        <v>0.049999999999999996</v>
      </c>
      <c r="AF50" s="259">
        <f>AF49+AF$18</f>
        <v>0.05555555555555555</v>
      </c>
      <c r="AG50" s="259">
        <f>AG49+AG$16</f>
        <v>0.0611111111111111</v>
      </c>
      <c r="AH50" s="259">
        <f>AH49+AH$14</f>
        <v>0.0673611111111111</v>
      </c>
      <c r="AI50" s="259">
        <f>AI49+AI$12</f>
        <v>0.08263888888888887</v>
      </c>
      <c r="AJ50" s="260">
        <f>AJ49+AJ$10</f>
        <v>0.1159722222222222</v>
      </c>
      <c r="AK50" s="255">
        <f>AK49+AK$8</f>
        <v>0.24166666666666664</v>
      </c>
      <c r="AL50" s="626"/>
      <c r="AM50" s="602"/>
    </row>
    <row r="51" spans="8:39" ht="12.75" customHeight="1">
      <c r="H51" s="592" t="s">
        <v>60</v>
      </c>
      <c r="I51" s="506">
        <v>166</v>
      </c>
      <c r="J51" s="506">
        <v>125</v>
      </c>
      <c r="K51" s="506">
        <v>101</v>
      </c>
      <c r="L51" s="506">
        <v>86</v>
      </c>
      <c r="M51" s="441">
        <v>75</v>
      </c>
      <c r="N51" s="641" t="s">
        <v>60</v>
      </c>
      <c r="O51" s="279">
        <v>0</v>
      </c>
      <c r="P51" s="106">
        <f aca="true" t="shared" si="14" ref="P51:AH51">O52+$AN$4</f>
        <v>0.0020833333333333333</v>
      </c>
      <c r="Q51" s="99">
        <f t="shared" si="14"/>
        <v>0.004166666666666667</v>
      </c>
      <c r="R51" s="99">
        <f t="shared" si="14"/>
        <v>0.00625</v>
      </c>
      <c r="S51" s="99">
        <f t="shared" si="14"/>
        <v>0.008333333333333333</v>
      </c>
      <c r="T51" s="99">
        <f t="shared" si="14"/>
        <v>0.01111111111111111</v>
      </c>
      <c r="U51" s="99">
        <f t="shared" si="14"/>
        <v>0.013888888888888886</v>
      </c>
      <c r="V51" s="99">
        <f t="shared" si="14"/>
        <v>0.016666666666666666</v>
      </c>
      <c r="W51" s="99">
        <f t="shared" si="14"/>
        <v>0.019444444444444445</v>
      </c>
      <c r="X51" s="99">
        <f t="shared" si="14"/>
        <v>0.022222222222222223</v>
      </c>
      <c r="Y51" s="99">
        <f t="shared" si="14"/>
        <v>0.025</v>
      </c>
      <c r="Z51" s="99">
        <f t="shared" si="14"/>
        <v>0.028472222222222225</v>
      </c>
      <c r="AA51" s="99">
        <f t="shared" si="14"/>
        <v>0.03194444444444444</v>
      </c>
      <c r="AB51" s="99">
        <f t="shared" si="14"/>
        <v>0.03541666666666666</v>
      </c>
      <c r="AC51" s="99">
        <f t="shared" si="14"/>
        <v>0.039583333333333325</v>
      </c>
      <c r="AD51" s="99">
        <f t="shared" si="14"/>
        <v>0.04374999999999999</v>
      </c>
      <c r="AE51" s="99">
        <f t="shared" si="14"/>
        <v>0.047916666666666656</v>
      </c>
      <c r="AF51" s="99">
        <f t="shared" si="14"/>
        <v>0.052777777777777764</v>
      </c>
      <c r="AG51" s="99">
        <f t="shared" si="14"/>
        <v>0.05833333333333332</v>
      </c>
      <c r="AH51" s="99">
        <f t="shared" si="14"/>
        <v>0.06388888888888887</v>
      </c>
      <c r="AI51" s="99">
        <f t="shared" si="0"/>
        <v>0.07013888888888886</v>
      </c>
      <c r="AJ51" s="99">
        <f t="shared" si="0"/>
        <v>0.08541666666666664</v>
      </c>
      <c r="AK51" s="104">
        <f t="shared" si="0"/>
        <v>0.11874999999999997</v>
      </c>
      <c r="AL51" s="631"/>
      <c r="AM51" s="602"/>
    </row>
    <row r="52" spans="8:39" ht="13.5" customHeight="1" thickBot="1">
      <c r="H52" s="592"/>
      <c r="I52" s="440"/>
      <c r="J52" s="440"/>
      <c r="K52" s="440"/>
      <c r="L52" s="440"/>
      <c r="M52" s="638"/>
      <c r="N52" s="642"/>
      <c r="O52" s="101">
        <v>0.001388888888888889</v>
      </c>
      <c r="P52" s="101">
        <f>P51+P$50</f>
        <v>0.003472222222222222</v>
      </c>
      <c r="Q52" s="101">
        <f>Q51+Q$48</f>
        <v>0.005555555555555556</v>
      </c>
      <c r="R52" s="101">
        <f>R51+R$46</f>
        <v>0.0076388888888888895</v>
      </c>
      <c r="S52" s="101">
        <f>S51+S$44</f>
        <v>0.010416666666666666</v>
      </c>
      <c r="T52" s="101">
        <f>T51+T$42</f>
        <v>0.013194444444444443</v>
      </c>
      <c r="U52" s="101">
        <f>U51+U$40</f>
        <v>0.01597222222222222</v>
      </c>
      <c r="V52" s="101">
        <f>V51+V$38</f>
        <v>0.01875</v>
      </c>
      <c r="W52" s="101">
        <f>W51+W$36</f>
        <v>0.021527777777777778</v>
      </c>
      <c r="X52" s="101">
        <f>X51+X$34</f>
        <v>0.024305555555555556</v>
      </c>
      <c r="Y52" s="101">
        <f>Y51+Y$32</f>
        <v>0.02777777777777778</v>
      </c>
      <c r="Z52" s="101">
        <f>Z51+Z$30</f>
        <v>0.03125</v>
      </c>
      <c r="AA52" s="101">
        <f>AA51+AA$28</f>
        <v>0.03472222222222222</v>
      </c>
      <c r="AB52" s="101">
        <f>AB51+AB$26</f>
        <v>0.03888888888888888</v>
      </c>
      <c r="AC52" s="101">
        <f>AC51+AC$24</f>
        <v>0.04305555555555555</v>
      </c>
      <c r="AD52" s="101">
        <f>AD51+AD$22</f>
        <v>0.047222222222222214</v>
      </c>
      <c r="AE52" s="101">
        <f>AE51+AE$20</f>
        <v>0.05208333333333332</v>
      </c>
      <c r="AF52" s="101">
        <f>AF51+AF$18</f>
        <v>0.05763888888888888</v>
      </c>
      <c r="AG52" s="101">
        <f>AG51+AG$16</f>
        <v>0.06319444444444443</v>
      </c>
      <c r="AH52" s="101">
        <f>AH51+AH$14</f>
        <v>0.06944444444444442</v>
      </c>
      <c r="AI52" s="101">
        <f>AI51+AI$12</f>
        <v>0.0847222222222222</v>
      </c>
      <c r="AJ52" s="101">
        <f>AJ51+AJ$10</f>
        <v>0.11805555555555552</v>
      </c>
      <c r="AK52" s="101">
        <f>AK51+AK$8</f>
        <v>0.24374999999999997</v>
      </c>
      <c r="AL52" s="600"/>
      <c r="AM52" s="602"/>
    </row>
    <row r="53" spans="8:39" ht="12.75" customHeight="1">
      <c r="H53" s="592" t="s">
        <v>56</v>
      </c>
      <c r="I53" s="506">
        <v>186</v>
      </c>
      <c r="J53" s="506">
        <v>135</v>
      </c>
      <c r="K53" s="506">
        <v>108</v>
      </c>
      <c r="L53" s="441">
        <v>90</v>
      </c>
      <c r="M53" s="639" t="s">
        <v>56</v>
      </c>
      <c r="N53" s="252">
        <v>0</v>
      </c>
      <c r="O53" s="256">
        <f aca="true" t="shared" si="15" ref="O53:AH53">N54+$AN$4</f>
        <v>0.0020833333333333333</v>
      </c>
      <c r="P53" s="265">
        <f t="shared" si="15"/>
        <v>0.004166666666666667</v>
      </c>
      <c r="Q53" s="256">
        <f t="shared" si="15"/>
        <v>0.00625</v>
      </c>
      <c r="R53" s="256">
        <f t="shared" si="15"/>
        <v>0.008333333333333333</v>
      </c>
      <c r="S53" s="266">
        <f t="shared" si="15"/>
        <v>0.010416666666666666</v>
      </c>
      <c r="T53" s="258">
        <f t="shared" si="15"/>
        <v>0.013194444444444443</v>
      </c>
      <c r="U53" s="258">
        <f t="shared" si="15"/>
        <v>0.01597222222222222</v>
      </c>
      <c r="V53" s="258">
        <f t="shared" si="15"/>
        <v>0.01875</v>
      </c>
      <c r="W53" s="258">
        <f t="shared" si="15"/>
        <v>0.021527777777777778</v>
      </c>
      <c r="X53" s="258">
        <f t="shared" si="15"/>
        <v>0.024305555555555556</v>
      </c>
      <c r="Y53" s="258">
        <f t="shared" si="15"/>
        <v>0.027083333333333334</v>
      </c>
      <c r="Z53" s="258">
        <f t="shared" si="15"/>
        <v>0.030555555555555558</v>
      </c>
      <c r="AA53" s="258">
        <f t="shared" si="15"/>
        <v>0.034027777777777775</v>
      </c>
      <c r="AB53" s="258">
        <f t="shared" si="15"/>
        <v>0.03749999999999999</v>
      </c>
      <c r="AC53" s="256">
        <f t="shared" si="15"/>
        <v>0.04166666666666666</v>
      </c>
      <c r="AD53" s="256">
        <f t="shared" si="15"/>
        <v>0.04583333333333332</v>
      </c>
      <c r="AE53" s="256">
        <f t="shared" si="15"/>
        <v>0.04999999999999999</v>
      </c>
      <c r="AF53" s="256">
        <f t="shared" si="15"/>
        <v>0.0548611111111111</v>
      </c>
      <c r="AG53" s="256">
        <f t="shared" si="15"/>
        <v>0.060416666666666646</v>
      </c>
      <c r="AH53" s="256">
        <f t="shared" si="15"/>
        <v>0.0659722222222222</v>
      </c>
      <c r="AI53" s="256">
        <f t="shared" si="0"/>
        <v>0.07222222222222219</v>
      </c>
      <c r="AJ53" s="262">
        <f t="shared" si="0"/>
        <v>0.08749999999999997</v>
      </c>
      <c r="AK53" s="257">
        <f t="shared" si="0"/>
        <v>0.12083333333333329</v>
      </c>
      <c r="AL53" s="625"/>
      <c r="AM53" s="602"/>
    </row>
    <row r="54" spans="8:39" ht="13.5" customHeight="1" thickBot="1">
      <c r="H54" s="592"/>
      <c r="I54" s="440"/>
      <c r="J54" s="440"/>
      <c r="K54" s="440"/>
      <c r="L54" s="638"/>
      <c r="M54" s="640"/>
      <c r="N54" s="267">
        <v>0.001388888888888889</v>
      </c>
      <c r="O54" s="259">
        <f>O53+O$52</f>
        <v>0.003472222222222222</v>
      </c>
      <c r="P54" s="254">
        <f>P53+P$50</f>
        <v>0.005555555555555556</v>
      </c>
      <c r="Q54" s="254">
        <f>Q53+Q$48</f>
        <v>0.0076388888888888895</v>
      </c>
      <c r="R54" s="254">
        <f>R53+R$46</f>
        <v>0.009722222222222222</v>
      </c>
      <c r="S54" s="259">
        <f>S53+S$44</f>
        <v>0.012499999999999999</v>
      </c>
      <c r="T54" s="259">
        <f>T53+T$42</f>
        <v>0.015277777777777776</v>
      </c>
      <c r="U54" s="259">
        <f>U53+U$40</f>
        <v>0.018055555555555554</v>
      </c>
      <c r="V54" s="259">
        <f>V53+V$38</f>
        <v>0.020833333333333332</v>
      </c>
      <c r="W54" s="259">
        <f>W53+W$36</f>
        <v>0.02361111111111111</v>
      </c>
      <c r="X54" s="259">
        <f>X53+X$34</f>
        <v>0.02638888888888889</v>
      </c>
      <c r="Y54" s="259">
        <f>Y53+Y$32</f>
        <v>0.029861111111111113</v>
      </c>
      <c r="Z54" s="259">
        <f>Z53+Z$30</f>
        <v>0.03333333333333333</v>
      </c>
      <c r="AA54" s="259">
        <f>AA53+AA$28</f>
        <v>0.03680555555555555</v>
      </c>
      <c r="AB54" s="259">
        <f>AB53+AB$26</f>
        <v>0.040972222222222215</v>
      </c>
      <c r="AC54" s="259">
        <f>AC53+AC$24</f>
        <v>0.04513888888888888</v>
      </c>
      <c r="AD54" s="259">
        <f>AD53+AD$22</f>
        <v>0.04930555555555555</v>
      </c>
      <c r="AE54" s="259">
        <f>AE53+AE$20</f>
        <v>0.054166666666666655</v>
      </c>
      <c r="AF54" s="259">
        <f>AF53+AF$18</f>
        <v>0.059722222222222204</v>
      </c>
      <c r="AG54" s="259">
        <f>AG53+AG$16</f>
        <v>0.06527777777777775</v>
      </c>
      <c r="AH54" s="259">
        <f>AH53+AH$14</f>
        <v>0.07152777777777775</v>
      </c>
      <c r="AI54" s="259">
        <f>AI53+AI$12</f>
        <v>0.08680555555555552</v>
      </c>
      <c r="AJ54" s="260">
        <f>AJ53+AJ$10</f>
        <v>0.12013888888888885</v>
      </c>
      <c r="AK54" s="255">
        <f>AK53+AK$8</f>
        <v>0.2458333333333333</v>
      </c>
      <c r="AL54" s="626"/>
      <c r="AM54" s="602"/>
    </row>
    <row r="55" spans="8:39" ht="12.75" customHeight="1">
      <c r="H55" s="592" t="s">
        <v>59</v>
      </c>
      <c r="I55" s="506">
        <v>211</v>
      </c>
      <c r="J55" s="506">
        <v>146</v>
      </c>
      <c r="K55" s="441">
        <v>115</v>
      </c>
      <c r="L55" s="645" t="s">
        <v>59</v>
      </c>
      <c r="M55" s="109">
        <v>0</v>
      </c>
      <c r="N55" s="106">
        <f aca="true" t="shared" si="16" ref="N55:AH55">M56+$AN$4</f>
        <v>0.0020833333333333333</v>
      </c>
      <c r="O55" s="99">
        <f t="shared" si="16"/>
        <v>0.004166666666666667</v>
      </c>
      <c r="P55" s="99">
        <f t="shared" si="16"/>
        <v>0.00625</v>
      </c>
      <c r="Q55" s="99">
        <f t="shared" si="16"/>
        <v>0.008333333333333333</v>
      </c>
      <c r="R55" s="99">
        <f t="shared" si="16"/>
        <v>0.010416666666666666</v>
      </c>
      <c r="S55" s="99">
        <f t="shared" si="16"/>
        <v>0.012499999999999999</v>
      </c>
      <c r="T55" s="99">
        <f t="shared" si="16"/>
        <v>0.015277777777777776</v>
      </c>
      <c r="U55" s="99">
        <f t="shared" si="16"/>
        <v>0.018055555555555554</v>
      </c>
      <c r="V55" s="99">
        <f t="shared" si="16"/>
        <v>0.020833333333333332</v>
      </c>
      <c r="W55" s="99">
        <f t="shared" si="16"/>
        <v>0.02361111111111111</v>
      </c>
      <c r="X55" s="99">
        <f t="shared" si="16"/>
        <v>0.02638888888888889</v>
      </c>
      <c r="Y55" s="99">
        <f t="shared" si="16"/>
        <v>0.029166666666666667</v>
      </c>
      <c r="Z55" s="99">
        <f t="shared" si="16"/>
        <v>0.032638888888888884</v>
      </c>
      <c r="AA55" s="99">
        <f t="shared" si="16"/>
        <v>0.0361111111111111</v>
      </c>
      <c r="AB55" s="99">
        <f t="shared" si="16"/>
        <v>0.03958333333333332</v>
      </c>
      <c r="AC55" s="99">
        <f t="shared" si="16"/>
        <v>0.04374999999999998</v>
      </c>
      <c r="AD55" s="99">
        <f t="shared" si="16"/>
        <v>0.04791666666666665</v>
      </c>
      <c r="AE55" s="99">
        <f t="shared" si="16"/>
        <v>0.052083333333333315</v>
      </c>
      <c r="AF55" s="99">
        <f t="shared" si="16"/>
        <v>0.05694444444444442</v>
      </c>
      <c r="AG55" s="99">
        <f t="shared" si="16"/>
        <v>0.06249999999999997</v>
      </c>
      <c r="AH55" s="99">
        <f t="shared" si="16"/>
        <v>0.06805555555555552</v>
      </c>
      <c r="AI55" s="99">
        <f t="shared" si="0"/>
        <v>0.07430555555555551</v>
      </c>
      <c r="AJ55" s="99">
        <f t="shared" si="0"/>
        <v>0.08958333333333329</v>
      </c>
      <c r="AK55" s="104">
        <f t="shared" si="0"/>
        <v>0.12291666666666662</v>
      </c>
      <c r="AL55" s="631"/>
      <c r="AM55" s="602"/>
    </row>
    <row r="56" spans="8:39" ht="13.5" customHeight="1" thickBot="1">
      <c r="H56" s="592"/>
      <c r="I56" s="440"/>
      <c r="J56" s="440"/>
      <c r="K56" s="638"/>
      <c r="L56" s="646"/>
      <c r="M56" s="278">
        <v>0.001388888888888889</v>
      </c>
      <c r="N56" s="101">
        <f>N55+N$54</f>
        <v>0.003472222222222222</v>
      </c>
      <c r="O56" s="101">
        <f>O55+O$52</f>
        <v>0.005555555555555556</v>
      </c>
      <c r="P56" s="101">
        <f>P55+P$50</f>
        <v>0.0076388888888888895</v>
      </c>
      <c r="Q56" s="101">
        <f>Q55+Q$48</f>
        <v>0.009722222222222222</v>
      </c>
      <c r="R56" s="101">
        <f>R55+R$46</f>
        <v>0.011805555555555555</v>
      </c>
      <c r="S56" s="101">
        <f>S55+S$44</f>
        <v>0.014583333333333332</v>
      </c>
      <c r="T56" s="101">
        <f>T55+T$42</f>
        <v>0.01736111111111111</v>
      </c>
      <c r="U56" s="101">
        <f>U55+U$40</f>
        <v>0.020138888888888887</v>
      </c>
      <c r="V56" s="101">
        <f>V55+V$38</f>
        <v>0.022916666666666665</v>
      </c>
      <c r="W56" s="101">
        <f>W55+W$36</f>
        <v>0.025694444444444443</v>
      </c>
      <c r="X56" s="101">
        <f>X55+X$34</f>
        <v>0.02847222222222222</v>
      </c>
      <c r="Y56" s="101">
        <f>Y55+Y$32</f>
        <v>0.03194444444444444</v>
      </c>
      <c r="Z56" s="101">
        <f>Z55+Z$30</f>
        <v>0.03541666666666666</v>
      </c>
      <c r="AA56" s="101">
        <f>AA55+AA$28</f>
        <v>0.038888888888888876</v>
      </c>
      <c r="AB56" s="101">
        <f>AB55+AB$26</f>
        <v>0.04305555555555554</v>
      </c>
      <c r="AC56" s="101">
        <f>AC55+AC$24</f>
        <v>0.04722222222222221</v>
      </c>
      <c r="AD56" s="101">
        <f>AD55+AD$22</f>
        <v>0.05138888888888887</v>
      </c>
      <c r="AE56" s="101">
        <f>AE55+AE$20</f>
        <v>0.05624999999999998</v>
      </c>
      <c r="AF56" s="101">
        <f>AF55+AF$18</f>
        <v>0.06180555555555553</v>
      </c>
      <c r="AG56" s="101">
        <f>AG55+AG$16</f>
        <v>0.06736111111111108</v>
      </c>
      <c r="AH56" s="101">
        <f>AH55+AH$14</f>
        <v>0.07361111111111107</v>
      </c>
      <c r="AI56" s="101">
        <f>AI55+AI$12</f>
        <v>0.08888888888888885</v>
      </c>
      <c r="AJ56" s="101">
        <f>AJ55+AJ$10</f>
        <v>0.12222222222222218</v>
      </c>
      <c r="AK56" s="101">
        <f>AK55+AK$8</f>
        <v>0.24791666666666662</v>
      </c>
      <c r="AL56" s="600"/>
      <c r="AM56" s="602"/>
    </row>
    <row r="57" spans="8:39" ht="12.75" customHeight="1">
      <c r="H57" s="592" t="s">
        <v>58</v>
      </c>
      <c r="I57" s="455">
        <v>220</v>
      </c>
      <c r="J57" s="457">
        <v>155</v>
      </c>
      <c r="K57" s="647" t="s">
        <v>58</v>
      </c>
      <c r="L57" s="252">
        <v>0</v>
      </c>
      <c r="M57" s="256">
        <f aca="true" t="shared" si="17" ref="M57:AH57">L58+$AN$4</f>
        <v>0.0020833333333333333</v>
      </c>
      <c r="N57" s="258">
        <f t="shared" si="17"/>
        <v>0.004166666666666667</v>
      </c>
      <c r="O57" s="258">
        <f t="shared" si="17"/>
        <v>0.00625</v>
      </c>
      <c r="P57" s="258">
        <f t="shared" si="17"/>
        <v>0.008333333333333333</v>
      </c>
      <c r="Q57" s="258">
        <f t="shared" si="17"/>
        <v>0.010416666666666666</v>
      </c>
      <c r="R57" s="258">
        <f t="shared" si="17"/>
        <v>0.012499999999999999</v>
      </c>
      <c r="S57" s="258">
        <f t="shared" si="17"/>
        <v>0.014583333333333332</v>
      </c>
      <c r="T57" s="261">
        <f t="shared" si="17"/>
        <v>0.017361111111111112</v>
      </c>
      <c r="U57" s="261">
        <f t="shared" si="17"/>
        <v>0.02013888888888889</v>
      </c>
      <c r="V57" s="261">
        <f t="shared" si="17"/>
        <v>0.02291666666666667</v>
      </c>
      <c r="W57" s="261">
        <f t="shared" si="17"/>
        <v>0.025694444444444447</v>
      </c>
      <c r="X57" s="261">
        <f t="shared" si="17"/>
        <v>0.028472222222222225</v>
      </c>
      <c r="Y57" s="261">
        <f t="shared" si="17"/>
        <v>0.03125</v>
      </c>
      <c r="Z57" s="261">
        <f t="shared" si="17"/>
        <v>0.03472222222222222</v>
      </c>
      <c r="AA57" s="261">
        <f t="shared" si="17"/>
        <v>0.038194444444444434</v>
      </c>
      <c r="AB57" s="261">
        <f t="shared" si="17"/>
        <v>0.04166666666666665</v>
      </c>
      <c r="AC57" s="261">
        <f t="shared" si="17"/>
        <v>0.045833333333333316</v>
      </c>
      <c r="AD57" s="261">
        <f t="shared" si="17"/>
        <v>0.04999999999999998</v>
      </c>
      <c r="AE57" s="261">
        <f t="shared" si="17"/>
        <v>0.05416666666666665</v>
      </c>
      <c r="AF57" s="261">
        <f t="shared" si="17"/>
        <v>0.059027777777777755</v>
      </c>
      <c r="AG57" s="261">
        <f t="shared" si="17"/>
        <v>0.06458333333333331</v>
      </c>
      <c r="AH57" s="261">
        <f t="shared" si="17"/>
        <v>0.07013888888888886</v>
      </c>
      <c r="AI57" s="261">
        <f t="shared" si="0"/>
        <v>0.07638888888888885</v>
      </c>
      <c r="AJ57" s="262">
        <f t="shared" si="0"/>
        <v>0.09166666666666663</v>
      </c>
      <c r="AK57" s="257">
        <f t="shared" si="0"/>
        <v>0.12499999999999997</v>
      </c>
      <c r="AL57" s="625"/>
      <c r="AM57" s="602"/>
    </row>
    <row r="58" spans="4:39" ht="13.5" customHeight="1" thickBot="1">
      <c r="D58" s="587" t="s">
        <v>116</v>
      </c>
      <c r="E58" s="587"/>
      <c r="F58" s="589">
        <v>36</v>
      </c>
      <c r="H58" s="592"/>
      <c r="I58" s="456"/>
      <c r="J58" s="458"/>
      <c r="K58" s="648"/>
      <c r="L58" s="263">
        <v>0.001388888888888889</v>
      </c>
      <c r="M58" s="263">
        <f>M57+M$56</f>
        <v>0.003472222222222222</v>
      </c>
      <c r="N58" s="263">
        <f>N57+N$54</f>
        <v>0.005555555555555556</v>
      </c>
      <c r="O58" s="263">
        <f>O57+O$52</f>
        <v>0.0076388888888888895</v>
      </c>
      <c r="P58" s="263">
        <f>P57+P$50</f>
        <v>0.009722222222222222</v>
      </c>
      <c r="Q58" s="263">
        <f>Q57+Q$48</f>
        <v>0.011805555555555555</v>
      </c>
      <c r="R58" s="263">
        <f>R57+R$46</f>
        <v>0.013888888888888888</v>
      </c>
      <c r="S58" s="263">
        <f>S57+S$44</f>
        <v>0.016666666666666666</v>
      </c>
      <c r="T58" s="263">
        <f>T57+T$42</f>
        <v>0.019444444444444445</v>
      </c>
      <c r="U58" s="263">
        <f>U57+U$40</f>
        <v>0.022222222222222223</v>
      </c>
      <c r="V58" s="263">
        <f>V57+V$38</f>
        <v>0.025</v>
      </c>
      <c r="W58" s="263">
        <f>W57+W$36</f>
        <v>0.02777777777777778</v>
      </c>
      <c r="X58" s="263">
        <f>X57+X$34</f>
        <v>0.030555555555555558</v>
      </c>
      <c r="Y58" s="263">
        <f>Y57+Y$32</f>
        <v>0.034027777777777775</v>
      </c>
      <c r="Z58" s="263">
        <f>Z57+Z$30</f>
        <v>0.03749999999999999</v>
      </c>
      <c r="AA58" s="263">
        <f>AA57+AA$28</f>
        <v>0.04097222222222221</v>
      </c>
      <c r="AB58" s="263">
        <f>AB57+AB$26</f>
        <v>0.045138888888888874</v>
      </c>
      <c r="AC58" s="263">
        <f>AC57+AC$24</f>
        <v>0.04930555555555554</v>
      </c>
      <c r="AD58" s="263">
        <f>AD57+AD$22</f>
        <v>0.053472222222222206</v>
      </c>
      <c r="AE58" s="263">
        <f>AE57+AE$20</f>
        <v>0.05833333333333331</v>
      </c>
      <c r="AF58" s="263">
        <f>AF57+AF$18</f>
        <v>0.06388888888888887</v>
      </c>
      <c r="AG58" s="263">
        <f>AG57+AG$16</f>
        <v>0.06944444444444442</v>
      </c>
      <c r="AH58" s="263">
        <f>AH57+AH$14</f>
        <v>0.07569444444444441</v>
      </c>
      <c r="AI58" s="263">
        <f>AI57+AI$12</f>
        <v>0.09097222222222219</v>
      </c>
      <c r="AJ58" s="264">
        <f>AJ57+AJ$10</f>
        <v>0.12430555555555553</v>
      </c>
      <c r="AK58" s="257">
        <f>AK57+AK$8</f>
        <v>0.24999999999999997</v>
      </c>
      <c r="AL58" s="649"/>
      <c r="AM58" s="603"/>
    </row>
    <row r="59" spans="4:39" ht="12" customHeight="1">
      <c r="D59" s="587"/>
      <c r="E59" s="587"/>
      <c r="F59" s="589"/>
      <c r="K59" s="215"/>
      <c r="L59" s="421" t="s">
        <v>58</v>
      </c>
      <c r="M59" s="428" t="s">
        <v>59</v>
      </c>
      <c r="N59" s="420" t="s">
        <v>56</v>
      </c>
      <c r="O59" s="420" t="s">
        <v>60</v>
      </c>
      <c r="P59" s="420" t="s">
        <v>34</v>
      </c>
      <c r="Q59" s="420" t="s">
        <v>33</v>
      </c>
      <c r="R59" s="420" t="s">
        <v>32</v>
      </c>
      <c r="S59" s="428" t="s">
        <v>31</v>
      </c>
      <c r="T59" s="428" t="s">
        <v>30</v>
      </c>
      <c r="U59" s="428" t="s">
        <v>29</v>
      </c>
      <c r="V59" s="428" t="s">
        <v>28</v>
      </c>
      <c r="W59" s="428" t="s">
        <v>27</v>
      </c>
      <c r="X59" s="428" t="s">
        <v>26</v>
      </c>
      <c r="Y59" s="429" t="s">
        <v>25</v>
      </c>
      <c r="Z59" s="428" t="s">
        <v>24</v>
      </c>
      <c r="AA59" s="428" t="s">
        <v>61</v>
      </c>
      <c r="AB59" s="428" t="s">
        <v>62</v>
      </c>
      <c r="AC59" s="428" t="s">
        <v>63</v>
      </c>
      <c r="AD59" s="420" t="s">
        <v>64</v>
      </c>
      <c r="AE59" s="420" t="s">
        <v>65</v>
      </c>
      <c r="AF59" s="420" t="s">
        <v>66</v>
      </c>
      <c r="AG59" s="420" t="s">
        <v>67</v>
      </c>
      <c r="AH59" s="420" t="s">
        <v>68</v>
      </c>
      <c r="AI59" s="420" t="s">
        <v>69</v>
      </c>
      <c r="AJ59" s="420" t="s">
        <v>70</v>
      </c>
      <c r="AK59" s="650" t="s">
        <v>57</v>
      </c>
      <c r="AL59" s="652" t="s">
        <v>92</v>
      </c>
      <c r="AM59" s="653"/>
    </row>
    <row r="60" spans="4:39" ht="12" customHeight="1">
      <c r="D60" s="588" t="s">
        <v>115</v>
      </c>
      <c r="E60" s="588"/>
      <c r="F60" s="589"/>
      <c r="K60" s="216"/>
      <c r="L60" s="421"/>
      <c r="M60" s="428"/>
      <c r="N60" s="420"/>
      <c r="O60" s="420"/>
      <c r="P60" s="420"/>
      <c r="Q60" s="420"/>
      <c r="R60" s="420"/>
      <c r="S60" s="428"/>
      <c r="T60" s="428"/>
      <c r="U60" s="428"/>
      <c r="V60" s="428"/>
      <c r="W60" s="428"/>
      <c r="X60" s="428"/>
      <c r="Y60" s="428"/>
      <c r="Z60" s="428"/>
      <c r="AA60" s="428"/>
      <c r="AB60" s="428"/>
      <c r="AC60" s="428"/>
      <c r="AD60" s="420"/>
      <c r="AE60" s="420"/>
      <c r="AF60" s="420"/>
      <c r="AG60" s="420"/>
      <c r="AH60" s="420"/>
      <c r="AI60" s="420"/>
      <c r="AJ60" s="420"/>
      <c r="AK60" s="651"/>
      <c r="AL60" s="652"/>
      <c r="AM60" s="653"/>
    </row>
    <row r="61" spans="4:39" ht="16.5" customHeight="1">
      <c r="D61" s="196" t="s">
        <v>117</v>
      </c>
      <c r="K61" s="216"/>
      <c r="L61" s="217" t="s">
        <v>41</v>
      </c>
      <c r="M61" s="218" t="s">
        <v>41</v>
      </c>
      <c r="N61" s="219" t="s">
        <v>41</v>
      </c>
      <c r="O61" s="219" t="s">
        <v>41</v>
      </c>
      <c r="P61" s="219" t="s">
        <v>41</v>
      </c>
      <c r="Q61" s="219" t="s">
        <v>41</v>
      </c>
      <c r="R61" s="219" t="s">
        <v>41</v>
      </c>
      <c r="S61" s="218" t="s">
        <v>41</v>
      </c>
      <c r="T61" s="218" t="s">
        <v>41</v>
      </c>
      <c r="U61" s="218" t="s">
        <v>41</v>
      </c>
      <c r="V61" s="218" t="s">
        <v>41</v>
      </c>
      <c r="W61" s="218" t="s">
        <v>41</v>
      </c>
      <c r="X61" s="218" t="s">
        <v>41</v>
      </c>
      <c r="Y61" s="218" t="s">
        <v>41</v>
      </c>
      <c r="Z61" s="218" t="s">
        <v>41</v>
      </c>
      <c r="AA61" s="218" t="s">
        <v>41</v>
      </c>
      <c r="AB61" s="218" t="s">
        <v>41</v>
      </c>
      <c r="AC61" s="218" t="s">
        <v>41</v>
      </c>
      <c r="AD61" s="219" t="s">
        <v>41</v>
      </c>
      <c r="AE61" s="219" t="s">
        <v>41</v>
      </c>
      <c r="AF61" s="219" t="s">
        <v>41</v>
      </c>
      <c r="AG61" s="219" t="s">
        <v>41</v>
      </c>
      <c r="AH61" s="219" t="s">
        <v>41</v>
      </c>
      <c r="AI61" s="219" t="s">
        <v>41</v>
      </c>
      <c r="AJ61" s="219" t="s">
        <v>41</v>
      </c>
      <c r="AK61" s="220" t="s">
        <v>41</v>
      </c>
      <c r="AL61" s="652"/>
      <c r="AM61" s="653"/>
    </row>
    <row r="62" spans="10:58" ht="16.5" customHeight="1">
      <c r="J62" s="221" t="s">
        <v>111</v>
      </c>
      <c r="L62" s="217" t="s">
        <v>41</v>
      </c>
      <c r="M62" s="219" t="s">
        <v>41</v>
      </c>
      <c r="N62" s="219" t="s">
        <v>41</v>
      </c>
      <c r="O62" s="219" t="s">
        <v>41</v>
      </c>
      <c r="P62" s="219" t="s">
        <v>41</v>
      </c>
      <c r="Q62" s="219" t="s">
        <v>41</v>
      </c>
      <c r="R62" s="219" t="s">
        <v>41</v>
      </c>
      <c r="S62" s="654" t="s">
        <v>71</v>
      </c>
      <c r="T62" s="654"/>
      <c r="U62" s="654"/>
      <c r="V62" s="654"/>
      <c r="W62" s="654"/>
      <c r="X62" s="654"/>
      <c r="Y62" s="654"/>
      <c r="Z62" s="654"/>
      <c r="AA62" s="654"/>
      <c r="AB62" s="654"/>
      <c r="AC62" s="654"/>
      <c r="AD62" s="655"/>
      <c r="AE62" s="219" t="s">
        <v>41</v>
      </c>
      <c r="AF62" s="219" t="s">
        <v>41</v>
      </c>
      <c r="AG62" s="219" t="s">
        <v>41</v>
      </c>
      <c r="AH62" s="219" t="s">
        <v>41</v>
      </c>
      <c r="AI62" s="219" t="s">
        <v>41</v>
      </c>
      <c r="AJ62" s="219" t="s">
        <v>41</v>
      </c>
      <c r="AK62" s="220" t="s">
        <v>41</v>
      </c>
      <c r="AL62" s="652"/>
      <c r="AM62" s="653"/>
      <c r="BF62" s="222"/>
    </row>
    <row r="63" spans="11:39" ht="16.5" customHeight="1">
      <c r="K63" s="223" t="s">
        <v>108</v>
      </c>
      <c r="L63" s="217" t="s">
        <v>41</v>
      </c>
      <c r="M63" s="218" t="s">
        <v>41</v>
      </c>
      <c r="N63" s="219" t="s">
        <v>41</v>
      </c>
      <c r="O63" s="219" t="s">
        <v>41</v>
      </c>
      <c r="P63" s="219" t="s">
        <v>41</v>
      </c>
      <c r="Q63" s="219" t="s">
        <v>41</v>
      </c>
      <c r="R63" s="219" t="s">
        <v>41</v>
      </c>
      <c r="S63" s="218" t="s">
        <v>41</v>
      </c>
      <c r="T63" s="219" t="s">
        <v>41</v>
      </c>
      <c r="U63" s="219" t="s">
        <v>41</v>
      </c>
      <c r="V63" s="219" t="s">
        <v>41</v>
      </c>
      <c r="W63" s="219" t="s">
        <v>41</v>
      </c>
      <c r="X63" s="219" t="s">
        <v>41</v>
      </c>
      <c r="Y63" s="219" t="s">
        <v>41</v>
      </c>
      <c r="Z63" s="220" t="s">
        <v>41</v>
      </c>
      <c r="AA63" s="218" t="s">
        <v>41</v>
      </c>
      <c r="AB63" s="220" t="s">
        <v>41</v>
      </c>
      <c r="AC63" s="218" t="s">
        <v>41</v>
      </c>
      <c r="AD63" s="218" t="s">
        <v>41</v>
      </c>
      <c r="AE63" s="219" t="s">
        <v>41</v>
      </c>
      <c r="AF63" s="219" t="s">
        <v>41</v>
      </c>
      <c r="AG63" s="219" t="s">
        <v>41</v>
      </c>
      <c r="AH63" s="219" t="s">
        <v>41</v>
      </c>
      <c r="AI63" s="219" t="s">
        <v>41</v>
      </c>
      <c r="AJ63" s="219" t="s">
        <v>41</v>
      </c>
      <c r="AK63" s="220" t="s">
        <v>41</v>
      </c>
      <c r="AL63" s="652"/>
      <c r="AM63" s="653"/>
    </row>
    <row r="64" spans="10:39" ht="12" customHeight="1">
      <c r="J64" s="224" t="s">
        <v>110</v>
      </c>
      <c r="K64" s="223" t="s">
        <v>109</v>
      </c>
      <c r="L64" s="656" t="str">
        <f>L59</f>
        <v>Z</v>
      </c>
      <c r="M64" s="658" t="str">
        <f>M59</f>
        <v>Y</v>
      </c>
      <c r="N64" s="658" t="str">
        <f>N59</f>
        <v>X</v>
      </c>
      <c r="O64" s="658" t="str">
        <f aca="true" t="shared" si="18" ref="O64:AJ64">O59</f>
        <v>W</v>
      </c>
      <c r="P64" s="658" t="str">
        <f t="shared" si="18"/>
        <v>V</v>
      </c>
      <c r="Q64" s="658" t="str">
        <f t="shared" si="18"/>
        <v>U</v>
      </c>
      <c r="R64" s="658" t="str">
        <f t="shared" si="18"/>
        <v>T</v>
      </c>
      <c r="S64" s="658" t="str">
        <f t="shared" si="18"/>
        <v>S</v>
      </c>
      <c r="T64" s="658" t="str">
        <f t="shared" si="18"/>
        <v>R</v>
      </c>
      <c r="U64" s="658" t="str">
        <f t="shared" si="18"/>
        <v>Q</v>
      </c>
      <c r="V64" s="658" t="str">
        <f t="shared" si="18"/>
        <v>P</v>
      </c>
      <c r="W64" s="658" t="str">
        <f t="shared" si="18"/>
        <v>O</v>
      </c>
      <c r="X64" s="658" t="str">
        <f t="shared" si="18"/>
        <v>N</v>
      </c>
      <c r="Y64" s="658" t="str">
        <f t="shared" si="18"/>
        <v>M</v>
      </c>
      <c r="Z64" s="658" t="str">
        <f t="shared" si="18"/>
        <v>L</v>
      </c>
      <c r="AA64" s="658" t="str">
        <f t="shared" si="18"/>
        <v>K</v>
      </c>
      <c r="AB64" s="658" t="str">
        <f t="shared" si="18"/>
        <v>J</v>
      </c>
      <c r="AC64" s="658" t="str">
        <f t="shared" si="18"/>
        <v>I</v>
      </c>
      <c r="AD64" s="658" t="str">
        <f t="shared" si="18"/>
        <v>H</v>
      </c>
      <c r="AE64" s="658" t="str">
        <f t="shared" si="18"/>
        <v>G</v>
      </c>
      <c r="AF64" s="658" t="str">
        <f t="shared" si="18"/>
        <v>F</v>
      </c>
      <c r="AG64" s="658" t="str">
        <f t="shared" si="18"/>
        <v>E</v>
      </c>
      <c r="AH64" s="658" t="str">
        <f t="shared" si="18"/>
        <v>D</v>
      </c>
      <c r="AI64" s="658" t="str">
        <f t="shared" si="18"/>
        <v>C</v>
      </c>
      <c r="AJ64" s="658" t="str">
        <f t="shared" si="18"/>
        <v>B</v>
      </c>
      <c r="AK64" s="658" t="str">
        <f>AK59</f>
        <v>A</v>
      </c>
      <c r="AL64" s="652"/>
      <c r="AM64" s="653"/>
    </row>
    <row r="65" spans="10:39" ht="12" customHeight="1" thickBot="1">
      <c r="J65" s="225" t="s">
        <v>41</v>
      </c>
      <c r="K65" s="219" t="s">
        <v>41</v>
      </c>
      <c r="L65" s="657"/>
      <c r="M65" s="659"/>
      <c r="N65" s="659" t="str">
        <f aca="true" t="shared" si="19" ref="N65:AJ65">N59</f>
        <v>X</v>
      </c>
      <c r="O65" s="659" t="str">
        <f t="shared" si="19"/>
        <v>W</v>
      </c>
      <c r="P65" s="659" t="str">
        <f t="shared" si="19"/>
        <v>V</v>
      </c>
      <c r="Q65" s="659" t="str">
        <f t="shared" si="19"/>
        <v>U</v>
      </c>
      <c r="R65" s="659" t="str">
        <f t="shared" si="19"/>
        <v>T</v>
      </c>
      <c r="S65" s="659" t="str">
        <f t="shared" si="19"/>
        <v>S</v>
      </c>
      <c r="T65" s="659" t="str">
        <f t="shared" si="19"/>
        <v>R</v>
      </c>
      <c r="U65" s="659" t="str">
        <f t="shared" si="19"/>
        <v>Q</v>
      </c>
      <c r="V65" s="659" t="str">
        <f t="shared" si="19"/>
        <v>P</v>
      </c>
      <c r="W65" s="659" t="str">
        <f t="shared" si="19"/>
        <v>O</v>
      </c>
      <c r="X65" s="659" t="str">
        <f t="shared" si="19"/>
        <v>N</v>
      </c>
      <c r="Y65" s="659" t="str">
        <f t="shared" si="19"/>
        <v>M</v>
      </c>
      <c r="Z65" s="659" t="str">
        <f t="shared" si="19"/>
        <v>L</v>
      </c>
      <c r="AA65" s="659" t="str">
        <f t="shared" si="19"/>
        <v>K</v>
      </c>
      <c r="AB65" s="659" t="str">
        <f t="shared" si="19"/>
        <v>J</v>
      </c>
      <c r="AC65" s="659" t="str">
        <f t="shared" si="19"/>
        <v>I</v>
      </c>
      <c r="AD65" s="659" t="str">
        <f t="shared" si="19"/>
        <v>H</v>
      </c>
      <c r="AE65" s="659" t="str">
        <f t="shared" si="19"/>
        <v>G</v>
      </c>
      <c r="AF65" s="659" t="str">
        <f t="shared" si="19"/>
        <v>F</v>
      </c>
      <c r="AG65" s="659" t="str">
        <f t="shared" si="19"/>
        <v>E</v>
      </c>
      <c r="AH65" s="659" t="str">
        <f t="shared" si="19"/>
        <v>D</v>
      </c>
      <c r="AI65" s="659" t="str">
        <f t="shared" si="19"/>
        <v>C</v>
      </c>
      <c r="AJ65" s="659" t="str">
        <f t="shared" si="19"/>
        <v>B</v>
      </c>
      <c r="AK65" s="659"/>
      <c r="AL65" s="652"/>
      <c r="AM65" s="653"/>
    </row>
    <row r="66" spans="10:39" ht="12" customHeight="1">
      <c r="J66" s="660">
        <v>0.91</v>
      </c>
      <c r="K66" s="662">
        <v>50</v>
      </c>
      <c r="L66" s="270">
        <f>I57</f>
        <v>220</v>
      </c>
      <c r="M66" s="271">
        <f aca="true" t="shared" si="20" ref="M66:V66">$L66-M67</f>
        <v>211</v>
      </c>
      <c r="N66" s="271">
        <f t="shared" si="20"/>
        <v>186</v>
      </c>
      <c r="O66" s="271">
        <f t="shared" si="20"/>
        <v>166</v>
      </c>
      <c r="P66" s="271">
        <f t="shared" si="20"/>
        <v>150</v>
      </c>
      <c r="Q66" s="271">
        <f t="shared" si="20"/>
        <v>137</v>
      </c>
      <c r="R66" s="271">
        <f t="shared" si="20"/>
        <v>125</v>
      </c>
      <c r="S66" s="271">
        <f t="shared" si="20"/>
        <v>115</v>
      </c>
      <c r="T66" s="271">
        <f t="shared" si="20"/>
        <v>106</v>
      </c>
      <c r="U66" s="271">
        <f t="shared" si="20"/>
        <v>97</v>
      </c>
      <c r="V66" s="271">
        <f t="shared" si="20"/>
        <v>90</v>
      </c>
      <c r="W66" s="271">
        <v>83</v>
      </c>
      <c r="X66" s="271">
        <f aca="true" t="shared" si="21" ref="X66:AF66">$L66-X67</f>
        <v>77</v>
      </c>
      <c r="Y66" s="271">
        <f t="shared" si="21"/>
        <v>71</v>
      </c>
      <c r="Z66" s="271">
        <f t="shared" si="21"/>
        <v>65</v>
      </c>
      <c r="AA66" s="271">
        <f t="shared" si="21"/>
        <v>60</v>
      </c>
      <c r="AB66" s="271">
        <f t="shared" si="21"/>
        <v>55</v>
      </c>
      <c r="AC66" s="271">
        <f t="shared" si="21"/>
        <v>50</v>
      </c>
      <c r="AD66" s="271">
        <f t="shared" si="21"/>
        <v>46</v>
      </c>
      <c r="AE66" s="271">
        <f t="shared" si="21"/>
        <v>41</v>
      </c>
      <c r="AF66" s="271">
        <f t="shared" si="21"/>
        <v>37</v>
      </c>
      <c r="AG66" s="271">
        <v>33</v>
      </c>
      <c r="AH66" s="271">
        <f>$L66-AH67</f>
        <v>30</v>
      </c>
      <c r="AI66" s="271">
        <f>$L66-AI67</f>
        <v>26</v>
      </c>
      <c r="AJ66" s="271">
        <f>$L66-AJ67</f>
        <v>20</v>
      </c>
      <c r="AK66" s="272">
        <f>$L66-AK67</f>
        <v>10</v>
      </c>
      <c r="AL66" s="226"/>
      <c r="AM66" s="227"/>
    </row>
    <row r="67" spans="10:39" ht="12" customHeight="1" thickBot="1">
      <c r="J67" s="661"/>
      <c r="K67" s="663"/>
      <c r="L67" s="125"/>
      <c r="M67" s="126">
        <v>9</v>
      </c>
      <c r="N67" s="126">
        <v>34</v>
      </c>
      <c r="O67" s="126">
        <v>54</v>
      </c>
      <c r="P67" s="126">
        <v>70</v>
      </c>
      <c r="Q67" s="126">
        <v>83</v>
      </c>
      <c r="R67" s="126">
        <v>95</v>
      </c>
      <c r="S67" s="126">
        <v>105</v>
      </c>
      <c r="T67" s="126">
        <v>114</v>
      </c>
      <c r="U67" s="126">
        <v>123</v>
      </c>
      <c r="V67" s="126">
        <v>130</v>
      </c>
      <c r="W67" s="126">
        <v>143</v>
      </c>
      <c r="X67" s="126">
        <v>143</v>
      </c>
      <c r="Y67" s="126">
        <v>149</v>
      </c>
      <c r="Z67" s="126">
        <v>155</v>
      </c>
      <c r="AA67" s="126">
        <v>160</v>
      </c>
      <c r="AB67" s="126">
        <v>165</v>
      </c>
      <c r="AC67" s="126">
        <v>170</v>
      </c>
      <c r="AD67" s="126">
        <v>174</v>
      </c>
      <c r="AE67" s="126">
        <v>179</v>
      </c>
      <c r="AF67" s="126">
        <v>183</v>
      </c>
      <c r="AG67" s="126">
        <v>186</v>
      </c>
      <c r="AH67" s="126">
        <v>190</v>
      </c>
      <c r="AI67" s="126">
        <v>194</v>
      </c>
      <c r="AJ67" s="126">
        <v>200</v>
      </c>
      <c r="AK67" s="127">
        <v>210</v>
      </c>
      <c r="AL67" s="555">
        <f>I57</f>
        <v>220</v>
      </c>
      <c r="AM67" s="556"/>
    </row>
    <row r="68" spans="10:39" ht="12" customHeight="1">
      <c r="J68" s="660">
        <v>0.96</v>
      </c>
      <c r="K68" s="662">
        <v>55</v>
      </c>
      <c r="L68" s="270">
        <f>J57</f>
        <v>155</v>
      </c>
      <c r="M68" s="271">
        <v>146</v>
      </c>
      <c r="N68" s="271">
        <v>135</v>
      </c>
      <c r="O68" s="271">
        <v>125</v>
      </c>
      <c r="P68" s="271">
        <v>115</v>
      </c>
      <c r="Q68" s="271">
        <v>107</v>
      </c>
      <c r="R68" s="271">
        <v>100</v>
      </c>
      <c r="S68" s="271">
        <v>93</v>
      </c>
      <c r="T68" s="271">
        <v>86</v>
      </c>
      <c r="U68" s="271">
        <f>$L68-U69</f>
        <v>80</v>
      </c>
      <c r="V68" s="271">
        <v>75</v>
      </c>
      <c r="W68" s="271">
        <f aca="true" t="shared" si="22" ref="W68:AK68">$L68-W69</f>
        <v>69</v>
      </c>
      <c r="X68" s="271">
        <f t="shared" si="22"/>
        <v>64</v>
      </c>
      <c r="Y68" s="271">
        <f t="shared" si="22"/>
        <v>60</v>
      </c>
      <c r="Z68" s="271">
        <f t="shared" si="22"/>
        <v>55</v>
      </c>
      <c r="AA68" s="271">
        <f t="shared" si="22"/>
        <v>51</v>
      </c>
      <c r="AB68" s="271">
        <f t="shared" si="22"/>
        <v>47</v>
      </c>
      <c r="AC68" s="271">
        <f t="shared" si="22"/>
        <v>43</v>
      </c>
      <c r="AD68" s="271">
        <f t="shared" si="22"/>
        <v>39</v>
      </c>
      <c r="AE68" s="271">
        <f t="shared" si="22"/>
        <v>36</v>
      </c>
      <c r="AF68" s="271">
        <f t="shared" si="22"/>
        <v>32</v>
      </c>
      <c r="AG68" s="271">
        <f t="shared" si="22"/>
        <v>29</v>
      </c>
      <c r="AH68" s="271">
        <f t="shared" si="22"/>
        <v>26</v>
      </c>
      <c r="AI68" s="271">
        <f t="shared" si="22"/>
        <v>23</v>
      </c>
      <c r="AJ68" s="271">
        <f t="shared" si="22"/>
        <v>17</v>
      </c>
      <c r="AK68" s="272">
        <f t="shared" si="22"/>
        <v>9</v>
      </c>
      <c r="AL68" s="226"/>
      <c r="AM68" s="227"/>
    </row>
    <row r="69" spans="10:39" ht="12" customHeight="1" thickBot="1">
      <c r="J69" s="661"/>
      <c r="K69" s="663"/>
      <c r="L69" s="125"/>
      <c r="M69" s="126">
        <v>9</v>
      </c>
      <c r="N69" s="126">
        <v>20</v>
      </c>
      <c r="O69" s="126">
        <v>30</v>
      </c>
      <c r="P69" s="126">
        <v>40</v>
      </c>
      <c r="Q69" s="126">
        <v>48</v>
      </c>
      <c r="R69" s="126">
        <v>55</v>
      </c>
      <c r="S69" s="126">
        <v>62</v>
      </c>
      <c r="T69" s="126">
        <v>69</v>
      </c>
      <c r="U69" s="126">
        <v>75</v>
      </c>
      <c r="V69" s="126">
        <v>80</v>
      </c>
      <c r="W69" s="126">
        <v>86</v>
      </c>
      <c r="X69" s="126">
        <v>91</v>
      </c>
      <c r="Y69" s="126">
        <v>95</v>
      </c>
      <c r="Z69" s="126">
        <v>100</v>
      </c>
      <c r="AA69" s="126">
        <v>104</v>
      </c>
      <c r="AB69" s="126">
        <v>108</v>
      </c>
      <c r="AC69" s="126">
        <v>112</v>
      </c>
      <c r="AD69" s="126">
        <v>116</v>
      </c>
      <c r="AE69" s="126">
        <v>119</v>
      </c>
      <c r="AF69" s="126">
        <v>123</v>
      </c>
      <c r="AG69" s="126">
        <v>126</v>
      </c>
      <c r="AH69" s="126">
        <v>129</v>
      </c>
      <c r="AI69" s="126">
        <v>132</v>
      </c>
      <c r="AJ69" s="126">
        <v>138</v>
      </c>
      <c r="AK69" s="127">
        <v>146</v>
      </c>
      <c r="AL69" s="555">
        <f>AK69+AK68</f>
        <v>155</v>
      </c>
      <c r="AM69" s="556"/>
    </row>
    <row r="70" spans="10:39" ht="12.75" customHeight="1">
      <c r="J70" s="660">
        <v>1.01</v>
      </c>
      <c r="K70" s="662">
        <v>60</v>
      </c>
      <c r="L70" s="270"/>
      <c r="M70" s="271">
        <v>115</v>
      </c>
      <c r="N70" s="271">
        <v>108</v>
      </c>
      <c r="O70" s="271">
        <v>101</v>
      </c>
      <c r="P70" s="271">
        <v>95</v>
      </c>
      <c r="Q70" s="271">
        <v>89</v>
      </c>
      <c r="R70" s="271">
        <v>83</v>
      </c>
      <c r="S70" s="271">
        <v>78</v>
      </c>
      <c r="T70" s="271">
        <v>73</v>
      </c>
      <c r="U70" s="271">
        <v>68</v>
      </c>
      <c r="V70" s="271">
        <v>64</v>
      </c>
      <c r="W70" s="271">
        <v>60</v>
      </c>
      <c r="X70" s="271">
        <v>56</v>
      </c>
      <c r="Y70" s="271">
        <v>52</v>
      </c>
      <c r="Z70" s="271">
        <v>48</v>
      </c>
      <c r="AA70" s="271">
        <v>45</v>
      </c>
      <c r="AB70" s="271">
        <v>41</v>
      </c>
      <c r="AC70" s="271">
        <v>38</v>
      </c>
      <c r="AD70" s="271">
        <v>35</v>
      </c>
      <c r="AE70" s="271">
        <v>32</v>
      </c>
      <c r="AF70" s="271">
        <v>29</v>
      </c>
      <c r="AG70" s="271">
        <v>26</v>
      </c>
      <c r="AH70" s="271">
        <v>23</v>
      </c>
      <c r="AI70" s="271">
        <v>20</v>
      </c>
      <c r="AJ70" s="271">
        <v>15</v>
      </c>
      <c r="AK70" s="272">
        <v>8</v>
      </c>
      <c r="AL70" s="226"/>
      <c r="AM70" s="227"/>
    </row>
    <row r="71" spans="6:39" ht="12.75" customHeight="1" thickBot="1">
      <c r="F71" s="665" t="s">
        <v>97</v>
      </c>
      <c r="G71" s="665"/>
      <c r="H71" s="190"/>
      <c r="I71" s="191"/>
      <c r="J71" s="661"/>
      <c r="K71" s="664"/>
      <c r="L71" s="125"/>
      <c r="M71" s="126"/>
      <c r="N71" s="126">
        <f>$M$70-N70</f>
        <v>7</v>
      </c>
      <c r="O71" s="126">
        <f aca="true" t="shared" si="23" ref="O71:AM71">$M$70-O70</f>
        <v>14</v>
      </c>
      <c r="P71" s="126">
        <f t="shared" si="23"/>
        <v>20</v>
      </c>
      <c r="Q71" s="126">
        <f t="shared" si="23"/>
        <v>26</v>
      </c>
      <c r="R71" s="126">
        <f t="shared" si="23"/>
        <v>32</v>
      </c>
      <c r="S71" s="126">
        <f t="shared" si="23"/>
        <v>37</v>
      </c>
      <c r="T71" s="126">
        <f t="shared" si="23"/>
        <v>42</v>
      </c>
      <c r="U71" s="126">
        <f t="shared" si="23"/>
        <v>47</v>
      </c>
      <c r="V71" s="126">
        <f t="shared" si="23"/>
        <v>51</v>
      </c>
      <c r="W71" s="126">
        <f t="shared" si="23"/>
        <v>55</v>
      </c>
      <c r="X71" s="126">
        <f t="shared" si="23"/>
        <v>59</v>
      </c>
      <c r="Y71" s="126">
        <f t="shared" si="23"/>
        <v>63</v>
      </c>
      <c r="Z71" s="126">
        <f t="shared" si="23"/>
        <v>67</v>
      </c>
      <c r="AA71" s="126">
        <f t="shared" si="23"/>
        <v>70</v>
      </c>
      <c r="AB71" s="126">
        <f t="shared" si="23"/>
        <v>74</v>
      </c>
      <c r="AC71" s="126">
        <f t="shared" si="23"/>
        <v>77</v>
      </c>
      <c r="AD71" s="126">
        <f t="shared" si="23"/>
        <v>80</v>
      </c>
      <c r="AE71" s="126">
        <f t="shared" si="23"/>
        <v>83</v>
      </c>
      <c r="AF71" s="126">
        <f t="shared" si="23"/>
        <v>86</v>
      </c>
      <c r="AG71" s="126">
        <f t="shared" si="23"/>
        <v>89</v>
      </c>
      <c r="AH71" s="126">
        <f t="shared" si="23"/>
        <v>92</v>
      </c>
      <c r="AI71" s="126">
        <f t="shared" si="23"/>
        <v>95</v>
      </c>
      <c r="AJ71" s="126">
        <f t="shared" si="23"/>
        <v>100</v>
      </c>
      <c r="AK71" s="127">
        <f t="shared" si="23"/>
        <v>107</v>
      </c>
      <c r="AL71" s="555">
        <f t="shared" si="23"/>
        <v>115</v>
      </c>
      <c r="AM71" s="556">
        <f t="shared" si="23"/>
        <v>115</v>
      </c>
    </row>
    <row r="72" spans="6:39" ht="12.75" customHeight="1">
      <c r="F72" s="665"/>
      <c r="G72" s="665"/>
      <c r="H72" s="190"/>
      <c r="I72" s="191"/>
      <c r="J72" s="660">
        <v>1.07</v>
      </c>
      <c r="K72" s="663">
        <v>65</v>
      </c>
      <c r="L72" s="270"/>
      <c r="M72" s="271"/>
      <c r="N72" s="271">
        <v>90</v>
      </c>
      <c r="O72" s="271">
        <v>86</v>
      </c>
      <c r="P72" s="271">
        <v>81</v>
      </c>
      <c r="Q72" s="271">
        <v>76</v>
      </c>
      <c r="R72" s="271">
        <v>72</v>
      </c>
      <c r="S72" s="271">
        <v>68</v>
      </c>
      <c r="T72" s="271">
        <v>64</v>
      </c>
      <c r="U72" s="271">
        <v>60</v>
      </c>
      <c r="V72" s="271">
        <v>56</v>
      </c>
      <c r="W72" s="271">
        <v>52</v>
      </c>
      <c r="X72" s="271">
        <v>49</v>
      </c>
      <c r="Y72" s="271">
        <v>46</v>
      </c>
      <c r="Z72" s="271">
        <v>43</v>
      </c>
      <c r="AA72" s="271">
        <v>40</v>
      </c>
      <c r="AB72" s="271">
        <v>37</v>
      </c>
      <c r="AC72" s="271">
        <v>34</v>
      </c>
      <c r="AD72" s="271">
        <v>31</v>
      </c>
      <c r="AE72" s="271">
        <v>28</v>
      </c>
      <c r="AF72" s="271">
        <v>26</v>
      </c>
      <c r="AG72" s="271">
        <v>23</v>
      </c>
      <c r="AH72" s="271">
        <v>21</v>
      </c>
      <c r="AI72" s="271">
        <v>18</v>
      </c>
      <c r="AJ72" s="271">
        <v>14</v>
      </c>
      <c r="AK72" s="272">
        <v>7</v>
      </c>
      <c r="AL72" s="226"/>
      <c r="AM72" s="227"/>
    </row>
    <row r="73" spans="5:39" ht="12.75" customHeight="1" thickBot="1">
      <c r="E73" s="666" t="str">
        <f>UPPER("Carry over RNT to dive time in Table One for repetitive dives")</f>
        <v>CARRY OVER RNT TO DIVE TIME IN TABLE ONE FOR REPETITIVE DIVES</v>
      </c>
      <c r="F73" s="667"/>
      <c r="G73" s="667"/>
      <c r="H73" s="668"/>
      <c r="I73" s="191"/>
      <c r="J73" s="661"/>
      <c r="K73" s="663"/>
      <c r="L73" s="125"/>
      <c r="M73" s="126"/>
      <c r="N73" s="126"/>
      <c r="O73" s="126">
        <f>$N72-O72</f>
        <v>4</v>
      </c>
      <c r="P73" s="126">
        <f aca="true" t="shared" si="24" ref="P73:AM73">$N72-P72</f>
        <v>9</v>
      </c>
      <c r="Q73" s="126">
        <f t="shared" si="24"/>
        <v>14</v>
      </c>
      <c r="R73" s="126">
        <f t="shared" si="24"/>
        <v>18</v>
      </c>
      <c r="S73" s="126">
        <f t="shared" si="24"/>
        <v>22</v>
      </c>
      <c r="T73" s="126">
        <f t="shared" si="24"/>
        <v>26</v>
      </c>
      <c r="U73" s="126">
        <f t="shared" si="24"/>
        <v>30</v>
      </c>
      <c r="V73" s="126">
        <f t="shared" si="24"/>
        <v>34</v>
      </c>
      <c r="W73" s="126">
        <f t="shared" si="24"/>
        <v>38</v>
      </c>
      <c r="X73" s="126">
        <f t="shared" si="24"/>
        <v>41</v>
      </c>
      <c r="Y73" s="126">
        <f t="shared" si="24"/>
        <v>44</v>
      </c>
      <c r="Z73" s="126">
        <f t="shared" si="24"/>
        <v>47</v>
      </c>
      <c r="AA73" s="126">
        <f t="shared" si="24"/>
        <v>50</v>
      </c>
      <c r="AB73" s="126">
        <f t="shared" si="24"/>
        <v>53</v>
      </c>
      <c r="AC73" s="126">
        <f t="shared" si="24"/>
        <v>56</v>
      </c>
      <c r="AD73" s="126">
        <f t="shared" si="24"/>
        <v>59</v>
      </c>
      <c r="AE73" s="126">
        <f t="shared" si="24"/>
        <v>62</v>
      </c>
      <c r="AF73" s="126">
        <f t="shared" si="24"/>
        <v>64</v>
      </c>
      <c r="AG73" s="126">
        <f t="shared" si="24"/>
        <v>67</v>
      </c>
      <c r="AH73" s="126">
        <f t="shared" si="24"/>
        <v>69</v>
      </c>
      <c r="AI73" s="126">
        <f t="shared" si="24"/>
        <v>72</v>
      </c>
      <c r="AJ73" s="126">
        <f t="shared" si="24"/>
        <v>76</v>
      </c>
      <c r="AK73" s="127">
        <f t="shared" si="24"/>
        <v>83</v>
      </c>
      <c r="AL73" s="555">
        <f t="shared" si="24"/>
        <v>90</v>
      </c>
      <c r="AM73" s="556">
        <f t="shared" si="24"/>
        <v>90</v>
      </c>
    </row>
    <row r="74" spans="5:39" ht="12.75" customHeight="1">
      <c r="E74" s="669"/>
      <c r="F74" s="670"/>
      <c r="G74" s="670"/>
      <c r="H74" s="671"/>
      <c r="I74" s="675" t="s">
        <v>98</v>
      </c>
      <c r="J74" s="660">
        <v>1.12</v>
      </c>
      <c r="K74" s="662">
        <v>70</v>
      </c>
      <c r="L74" s="270"/>
      <c r="M74" s="271"/>
      <c r="N74" s="271"/>
      <c r="O74" s="271">
        <v>75</v>
      </c>
      <c r="P74" s="271">
        <v>71</v>
      </c>
      <c r="Q74" s="271">
        <v>67</v>
      </c>
      <c r="R74" s="271">
        <v>63</v>
      </c>
      <c r="S74" s="271">
        <v>60</v>
      </c>
      <c r="T74" s="271">
        <v>56</v>
      </c>
      <c r="U74" s="271">
        <v>53</v>
      </c>
      <c r="V74" s="271">
        <v>50</v>
      </c>
      <c r="W74" s="271">
        <v>47</v>
      </c>
      <c r="X74" s="271">
        <v>44</v>
      </c>
      <c r="Y74" s="271">
        <v>41</v>
      </c>
      <c r="Z74" s="271">
        <v>38</v>
      </c>
      <c r="AA74" s="271">
        <v>36</v>
      </c>
      <c r="AB74" s="271">
        <v>33</v>
      </c>
      <c r="AC74" s="271">
        <v>31</v>
      </c>
      <c r="AD74" s="271">
        <v>28</v>
      </c>
      <c r="AE74" s="271">
        <v>26</v>
      </c>
      <c r="AF74" s="271">
        <v>23</v>
      </c>
      <c r="AG74" s="271">
        <v>21</v>
      </c>
      <c r="AH74" s="271">
        <v>19</v>
      </c>
      <c r="AI74" s="271">
        <v>17</v>
      </c>
      <c r="AJ74" s="271">
        <v>13</v>
      </c>
      <c r="AK74" s="272">
        <v>7</v>
      </c>
      <c r="AL74" s="226"/>
      <c r="AM74" s="227"/>
    </row>
    <row r="75" spans="5:39" ht="12.75" customHeight="1" thickBot="1">
      <c r="E75" s="669"/>
      <c r="F75" s="670"/>
      <c r="G75" s="670"/>
      <c r="H75" s="671"/>
      <c r="I75" s="675"/>
      <c r="J75" s="661"/>
      <c r="K75" s="663"/>
      <c r="L75" s="125"/>
      <c r="M75" s="126"/>
      <c r="N75" s="126"/>
      <c r="O75" s="126"/>
      <c r="P75" s="126">
        <f>$O74-P74</f>
        <v>4</v>
      </c>
      <c r="Q75" s="126">
        <f aca="true" t="shared" si="25" ref="Q75:AM75">$O74-Q74</f>
        <v>8</v>
      </c>
      <c r="R75" s="126">
        <f t="shared" si="25"/>
        <v>12</v>
      </c>
      <c r="S75" s="126">
        <f t="shared" si="25"/>
        <v>15</v>
      </c>
      <c r="T75" s="126">
        <f t="shared" si="25"/>
        <v>19</v>
      </c>
      <c r="U75" s="126">
        <f t="shared" si="25"/>
        <v>22</v>
      </c>
      <c r="V75" s="126">
        <f t="shared" si="25"/>
        <v>25</v>
      </c>
      <c r="W75" s="126">
        <f t="shared" si="25"/>
        <v>28</v>
      </c>
      <c r="X75" s="126">
        <f t="shared" si="25"/>
        <v>31</v>
      </c>
      <c r="Y75" s="126">
        <f t="shared" si="25"/>
        <v>34</v>
      </c>
      <c r="Z75" s="126">
        <f t="shared" si="25"/>
        <v>37</v>
      </c>
      <c r="AA75" s="126">
        <f t="shared" si="25"/>
        <v>39</v>
      </c>
      <c r="AB75" s="126">
        <f t="shared" si="25"/>
        <v>42</v>
      </c>
      <c r="AC75" s="126">
        <f t="shared" si="25"/>
        <v>44</v>
      </c>
      <c r="AD75" s="126">
        <f t="shared" si="25"/>
        <v>47</v>
      </c>
      <c r="AE75" s="126">
        <f t="shared" si="25"/>
        <v>49</v>
      </c>
      <c r="AF75" s="126">
        <f t="shared" si="25"/>
        <v>52</v>
      </c>
      <c r="AG75" s="126">
        <f t="shared" si="25"/>
        <v>54</v>
      </c>
      <c r="AH75" s="126">
        <f t="shared" si="25"/>
        <v>56</v>
      </c>
      <c r="AI75" s="126">
        <f t="shared" si="25"/>
        <v>58</v>
      </c>
      <c r="AJ75" s="126">
        <f t="shared" si="25"/>
        <v>62</v>
      </c>
      <c r="AK75" s="126">
        <f t="shared" si="25"/>
        <v>68</v>
      </c>
      <c r="AL75" s="555">
        <f t="shared" si="25"/>
        <v>75</v>
      </c>
      <c r="AM75" s="556">
        <f t="shared" si="25"/>
        <v>75</v>
      </c>
    </row>
    <row r="76" spans="5:39" ht="12.75" customHeight="1">
      <c r="E76" s="669"/>
      <c r="F76" s="670"/>
      <c r="G76" s="670"/>
      <c r="H76" s="671"/>
      <c r="I76" s="675"/>
      <c r="J76" s="660">
        <v>1.23</v>
      </c>
      <c r="K76" s="662">
        <v>80</v>
      </c>
      <c r="L76" s="270"/>
      <c r="M76" s="271"/>
      <c r="N76" s="271"/>
      <c r="O76" s="271"/>
      <c r="P76" s="271">
        <v>55</v>
      </c>
      <c r="Q76" s="271">
        <v>53</v>
      </c>
      <c r="R76" s="271">
        <v>51</v>
      </c>
      <c r="S76" s="271">
        <v>48</v>
      </c>
      <c r="T76" s="271">
        <v>46</v>
      </c>
      <c r="U76" s="271">
        <v>43</v>
      </c>
      <c r="V76" s="271">
        <v>41</v>
      </c>
      <c r="W76" s="271">
        <v>39</v>
      </c>
      <c r="X76" s="271">
        <v>36</v>
      </c>
      <c r="Y76" s="271">
        <v>34</v>
      </c>
      <c r="Z76" s="271">
        <v>32</v>
      </c>
      <c r="AA76" s="271">
        <v>30</v>
      </c>
      <c r="AB76" s="271">
        <v>28</v>
      </c>
      <c r="AC76" s="271">
        <v>26</v>
      </c>
      <c r="AD76" s="271">
        <v>24</v>
      </c>
      <c r="AE76" s="271">
        <v>22</v>
      </c>
      <c r="AF76" s="271">
        <v>20</v>
      </c>
      <c r="AG76" s="271">
        <v>18</v>
      </c>
      <c r="AH76" s="271">
        <v>16</v>
      </c>
      <c r="AI76" s="271">
        <v>14</v>
      </c>
      <c r="AJ76" s="271">
        <v>11</v>
      </c>
      <c r="AK76" s="272">
        <v>6</v>
      </c>
      <c r="AL76" s="226"/>
      <c r="AM76" s="227"/>
    </row>
    <row r="77" spans="5:39" ht="12.75" customHeight="1" thickBot="1">
      <c r="E77" s="669"/>
      <c r="F77" s="670"/>
      <c r="G77" s="670"/>
      <c r="H77" s="671"/>
      <c r="I77" s="675"/>
      <c r="J77" s="661"/>
      <c r="K77" s="663"/>
      <c r="L77" s="125"/>
      <c r="M77" s="126"/>
      <c r="N77" s="126"/>
      <c r="O77" s="126"/>
      <c r="P77" s="126"/>
      <c r="Q77" s="126">
        <f>$P76-Q76</f>
        <v>2</v>
      </c>
      <c r="R77" s="126">
        <f aca="true" t="shared" si="26" ref="R77:AM77">$P76-R76</f>
        <v>4</v>
      </c>
      <c r="S77" s="126">
        <f t="shared" si="26"/>
        <v>7</v>
      </c>
      <c r="T77" s="126">
        <f t="shared" si="26"/>
        <v>9</v>
      </c>
      <c r="U77" s="126">
        <f t="shared" si="26"/>
        <v>12</v>
      </c>
      <c r="V77" s="126">
        <f t="shared" si="26"/>
        <v>14</v>
      </c>
      <c r="W77" s="126">
        <f t="shared" si="26"/>
        <v>16</v>
      </c>
      <c r="X77" s="126">
        <f t="shared" si="26"/>
        <v>19</v>
      </c>
      <c r="Y77" s="126">
        <f t="shared" si="26"/>
        <v>21</v>
      </c>
      <c r="Z77" s="126">
        <f t="shared" si="26"/>
        <v>23</v>
      </c>
      <c r="AA77" s="126">
        <f t="shared" si="26"/>
        <v>25</v>
      </c>
      <c r="AB77" s="126">
        <f t="shared" si="26"/>
        <v>27</v>
      </c>
      <c r="AC77" s="126">
        <f t="shared" si="26"/>
        <v>29</v>
      </c>
      <c r="AD77" s="126">
        <f t="shared" si="26"/>
        <v>31</v>
      </c>
      <c r="AE77" s="126">
        <f t="shared" si="26"/>
        <v>33</v>
      </c>
      <c r="AF77" s="126">
        <f t="shared" si="26"/>
        <v>35</v>
      </c>
      <c r="AG77" s="126">
        <f t="shared" si="26"/>
        <v>37</v>
      </c>
      <c r="AH77" s="126">
        <f t="shared" si="26"/>
        <v>39</v>
      </c>
      <c r="AI77" s="126">
        <f t="shared" si="26"/>
        <v>41</v>
      </c>
      <c r="AJ77" s="126">
        <f t="shared" si="26"/>
        <v>44</v>
      </c>
      <c r="AK77" s="126">
        <f t="shared" si="26"/>
        <v>49</v>
      </c>
      <c r="AL77" s="555">
        <f t="shared" si="26"/>
        <v>55</v>
      </c>
      <c r="AM77" s="556">
        <f t="shared" si="26"/>
        <v>55</v>
      </c>
    </row>
    <row r="78" spans="4:39" ht="12.75" customHeight="1">
      <c r="D78" s="228"/>
      <c r="E78" s="672"/>
      <c r="F78" s="673"/>
      <c r="G78" s="673"/>
      <c r="H78" s="674"/>
      <c r="J78" s="660">
        <v>1.34</v>
      </c>
      <c r="K78" s="662">
        <v>90</v>
      </c>
      <c r="L78" s="270"/>
      <c r="M78" s="271"/>
      <c r="N78" s="271"/>
      <c r="O78" s="271"/>
      <c r="P78" s="271"/>
      <c r="Q78" s="271"/>
      <c r="R78" s="271">
        <v>40</v>
      </c>
      <c r="S78" s="271">
        <v>39</v>
      </c>
      <c r="T78" s="271">
        <v>38</v>
      </c>
      <c r="U78" s="271">
        <v>37</v>
      </c>
      <c r="V78" s="271">
        <v>35</v>
      </c>
      <c r="W78" s="271">
        <v>33</v>
      </c>
      <c r="X78" s="271">
        <v>31</v>
      </c>
      <c r="Y78" s="271">
        <v>29</v>
      </c>
      <c r="Z78" s="271">
        <v>27</v>
      </c>
      <c r="AA78" s="271">
        <v>25</v>
      </c>
      <c r="AB78" s="271">
        <v>24</v>
      </c>
      <c r="AC78" s="271">
        <v>22</v>
      </c>
      <c r="AD78" s="271">
        <v>20</v>
      </c>
      <c r="AE78" s="271">
        <v>19</v>
      </c>
      <c r="AF78" s="271">
        <v>17</v>
      </c>
      <c r="AG78" s="271">
        <v>15</v>
      </c>
      <c r="AH78" s="271">
        <v>14</v>
      </c>
      <c r="AI78" s="271">
        <v>12</v>
      </c>
      <c r="AJ78" s="271">
        <v>9</v>
      </c>
      <c r="AK78" s="272">
        <v>5</v>
      </c>
      <c r="AL78" s="226"/>
      <c r="AM78" s="227"/>
    </row>
    <row r="79" spans="10:39" ht="12.75" customHeight="1">
      <c r="J79" s="661"/>
      <c r="K79" s="663"/>
      <c r="L79" s="125"/>
      <c r="M79" s="126"/>
      <c r="N79" s="126"/>
      <c r="O79" s="126"/>
      <c r="P79" s="126"/>
      <c r="Q79" s="126"/>
      <c r="R79" s="126"/>
      <c r="S79" s="126">
        <f>$R78-S78</f>
        <v>1</v>
      </c>
      <c r="T79" s="126">
        <f aca="true" t="shared" si="27" ref="T79:AM79">$R78-T78</f>
        <v>2</v>
      </c>
      <c r="U79" s="126">
        <f t="shared" si="27"/>
        <v>3</v>
      </c>
      <c r="V79" s="126">
        <f t="shared" si="27"/>
        <v>5</v>
      </c>
      <c r="W79" s="126">
        <f t="shared" si="27"/>
        <v>7</v>
      </c>
      <c r="X79" s="126">
        <f t="shared" si="27"/>
        <v>9</v>
      </c>
      <c r="Y79" s="126">
        <f t="shared" si="27"/>
        <v>11</v>
      </c>
      <c r="Z79" s="126">
        <f t="shared" si="27"/>
        <v>13</v>
      </c>
      <c r="AA79" s="126">
        <f t="shared" si="27"/>
        <v>15</v>
      </c>
      <c r="AB79" s="126">
        <f t="shared" si="27"/>
        <v>16</v>
      </c>
      <c r="AC79" s="126">
        <f t="shared" si="27"/>
        <v>18</v>
      </c>
      <c r="AD79" s="126">
        <f t="shared" si="27"/>
        <v>20</v>
      </c>
      <c r="AE79" s="126">
        <f t="shared" si="27"/>
        <v>21</v>
      </c>
      <c r="AF79" s="126">
        <f t="shared" si="27"/>
        <v>23</v>
      </c>
      <c r="AG79" s="126">
        <f t="shared" si="27"/>
        <v>25</v>
      </c>
      <c r="AH79" s="126">
        <f t="shared" si="27"/>
        <v>26</v>
      </c>
      <c r="AI79" s="126">
        <f t="shared" si="27"/>
        <v>28</v>
      </c>
      <c r="AJ79" s="126">
        <f t="shared" si="27"/>
        <v>31</v>
      </c>
      <c r="AK79" s="126">
        <f t="shared" si="27"/>
        <v>35</v>
      </c>
      <c r="AL79" s="555">
        <f t="shared" si="27"/>
        <v>40</v>
      </c>
      <c r="AM79" s="556">
        <f t="shared" si="27"/>
        <v>40</v>
      </c>
    </row>
    <row r="80" spans="8:39" ht="12.75" customHeight="1">
      <c r="H80" s="190"/>
      <c r="J80" s="676">
        <v>1.45</v>
      </c>
      <c r="K80" s="678">
        <v>100</v>
      </c>
      <c r="L80" s="129"/>
      <c r="M80" s="130"/>
      <c r="N80" s="130"/>
      <c r="O80" s="130"/>
      <c r="P80" s="130"/>
      <c r="Q80" s="130"/>
      <c r="R80" s="130"/>
      <c r="S80" s="130">
        <v>35</v>
      </c>
      <c r="T80" s="130">
        <v>34</v>
      </c>
      <c r="U80" s="130">
        <v>32</v>
      </c>
      <c r="V80" s="130">
        <v>30</v>
      </c>
      <c r="W80" s="130">
        <v>29</v>
      </c>
      <c r="X80" s="130">
        <v>27</v>
      </c>
      <c r="Y80" s="130">
        <v>25</v>
      </c>
      <c r="Z80" s="130">
        <v>24</v>
      </c>
      <c r="AA80" s="130">
        <v>22</v>
      </c>
      <c r="AB80" s="130">
        <v>21</v>
      </c>
      <c r="AC80" s="130">
        <v>19</v>
      </c>
      <c r="AD80" s="130">
        <v>18</v>
      </c>
      <c r="AE80" s="130">
        <v>16</v>
      </c>
      <c r="AF80" s="130">
        <v>15</v>
      </c>
      <c r="AG80" s="130">
        <v>14</v>
      </c>
      <c r="AH80" s="130">
        <v>12</v>
      </c>
      <c r="AI80" s="130">
        <v>11</v>
      </c>
      <c r="AJ80" s="130">
        <v>8</v>
      </c>
      <c r="AK80" s="131">
        <v>4</v>
      </c>
      <c r="AL80" s="331"/>
      <c r="AM80" s="332"/>
    </row>
    <row r="81" spans="8:39" ht="12.75" customHeight="1">
      <c r="H81" s="190"/>
      <c r="J81" s="677"/>
      <c r="K81" s="679"/>
      <c r="L81" s="132"/>
      <c r="M81" s="133"/>
      <c r="N81" s="133"/>
      <c r="O81" s="133"/>
      <c r="P81" s="133"/>
      <c r="Q81" s="133"/>
      <c r="R81" s="133"/>
      <c r="S81" s="133"/>
      <c r="T81" s="133">
        <f>$S80-T80</f>
        <v>1</v>
      </c>
      <c r="U81" s="133">
        <f aca="true" t="shared" si="28" ref="U81:AK81">$S80-U80</f>
        <v>3</v>
      </c>
      <c r="V81" s="133">
        <f t="shared" si="28"/>
        <v>5</v>
      </c>
      <c r="W81" s="133">
        <f t="shared" si="28"/>
        <v>6</v>
      </c>
      <c r="X81" s="133">
        <f t="shared" si="28"/>
        <v>8</v>
      </c>
      <c r="Y81" s="133">
        <f t="shared" si="28"/>
        <v>10</v>
      </c>
      <c r="Z81" s="133">
        <f t="shared" si="28"/>
        <v>11</v>
      </c>
      <c r="AA81" s="133">
        <f t="shared" si="28"/>
        <v>13</v>
      </c>
      <c r="AB81" s="133">
        <f t="shared" si="28"/>
        <v>14</v>
      </c>
      <c r="AC81" s="133">
        <f t="shared" si="28"/>
        <v>16</v>
      </c>
      <c r="AD81" s="133">
        <f t="shared" si="28"/>
        <v>17</v>
      </c>
      <c r="AE81" s="133">
        <f t="shared" si="28"/>
        <v>19</v>
      </c>
      <c r="AF81" s="133">
        <f t="shared" si="28"/>
        <v>20</v>
      </c>
      <c r="AG81" s="133">
        <f t="shared" si="28"/>
        <v>21</v>
      </c>
      <c r="AH81" s="133">
        <f t="shared" si="28"/>
        <v>23</v>
      </c>
      <c r="AI81" s="133">
        <f t="shared" si="28"/>
        <v>24</v>
      </c>
      <c r="AJ81" s="133">
        <f t="shared" si="28"/>
        <v>27</v>
      </c>
      <c r="AK81" s="133">
        <f t="shared" si="28"/>
        <v>31</v>
      </c>
      <c r="AL81" s="680">
        <f>$S80-AL80</f>
        <v>35</v>
      </c>
      <c r="AM81" s="681">
        <f>$R80-AM80</f>
        <v>0</v>
      </c>
    </row>
    <row r="82" spans="8:39" ht="12.75" customHeight="1">
      <c r="H82" s="190"/>
      <c r="J82" s="676">
        <v>1.56</v>
      </c>
      <c r="K82" s="678">
        <v>110</v>
      </c>
      <c r="L82" s="129"/>
      <c r="M82" s="130"/>
      <c r="N82" s="130"/>
      <c r="O82" s="130"/>
      <c r="P82" s="130"/>
      <c r="Q82" s="130"/>
      <c r="R82" s="130"/>
      <c r="S82" s="130"/>
      <c r="T82" s="130">
        <v>29</v>
      </c>
      <c r="U82" s="130">
        <v>28</v>
      </c>
      <c r="V82" s="130">
        <v>27</v>
      </c>
      <c r="W82" s="130">
        <v>25</v>
      </c>
      <c r="X82" s="130">
        <v>24</v>
      </c>
      <c r="Y82" s="130">
        <v>22</v>
      </c>
      <c r="Z82" s="130">
        <v>21</v>
      </c>
      <c r="AA82" s="130">
        <v>20</v>
      </c>
      <c r="AB82" s="130">
        <v>18</v>
      </c>
      <c r="AC82" s="130">
        <v>17</v>
      </c>
      <c r="AD82" s="130">
        <v>16</v>
      </c>
      <c r="AE82" s="130">
        <v>15</v>
      </c>
      <c r="AF82" s="130">
        <v>13</v>
      </c>
      <c r="AG82" s="130">
        <v>12</v>
      </c>
      <c r="AH82" s="130">
        <v>11</v>
      </c>
      <c r="AI82" s="130">
        <v>10</v>
      </c>
      <c r="AJ82" s="130">
        <v>7</v>
      </c>
      <c r="AK82" s="131">
        <v>4</v>
      </c>
      <c r="AL82" s="331"/>
      <c r="AM82" s="332"/>
    </row>
    <row r="83" spans="8:39" ht="12.75" customHeight="1" thickBot="1">
      <c r="H83" s="190"/>
      <c r="J83" s="682"/>
      <c r="K83" s="679"/>
      <c r="L83" s="134"/>
      <c r="M83" s="135"/>
      <c r="N83" s="135"/>
      <c r="O83" s="135"/>
      <c r="P83" s="135"/>
      <c r="Q83" s="135"/>
      <c r="R83" s="135"/>
      <c r="S83" s="135"/>
      <c r="T83" s="135"/>
      <c r="U83" s="135">
        <f>$T82-U82</f>
        <v>1</v>
      </c>
      <c r="V83" s="135">
        <f aca="true" t="shared" si="29" ref="V83:AM83">$T82-V82</f>
        <v>2</v>
      </c>
      <c r="W83" s="135">
        <f t="shared" si="29"/>
        <v>4</v>
      </c>
      <c r="X83" s="135">
        <f t="shared" si="29"/>
        <v>5</v>
      </c>
      <c r="Y83" s="135">
        <f t="shared" si="29"/>
        <v>7</v>
      </c>
      <c r="Z83" s="135">
        <f t="shared" si="29"/>
        <v>8</v>
      </c>
      <c r="AA83" s="135">
        <f t="shared" si="29"/>
        <v>9</v>
      </c>
      <c r="AB83" s="135">
        <f t="shared" si="29"/>
        <v>11</v>
      </c>
      <c r="AC83" s="135">
        <f t="shared" si="29"/>
        <v>12</v>
      </c>
      <c r="AD83" s="135">
        <f t="shared" si="29"/>
        <v>13</v>
      </c>
      <c r="AE83" s="135">
        <f t="shared" si="29"/>
        <v>14</v>
      </c>
      <c r="AF83" s="135">
        <f t="shared" si="29"/>
        <v>16</v>
      </c>
      <c r="AG83" s="135">
        <f t="shared" si="29"/>
        <v>17</v>
      </c>
      <c r="AH83" s="135">
        <f t="shared" si="29"/>
        <v>18</v>
      </c>
      <c r="AI83" s="135">
        <f t="shared" si="29"/>
        <v>19</v>
      </c>
      <c r="AJ83" s="135">
        <f t="shared" si="29"/>
        <v>22</v>
      </c>
      <c r="AK83" s="135">
        <f t="shared" si="29"/>
        <v>25</v>
      </c>
      <c r="AL83" s="680">
        <f t="shared" si="29"/>
        <v>29</v>
      </c>
      <c r="AM83" s="681">
        <f t="shared" si="29"/>
        <v>29</v>
      </c>
    </row>
    <row r="84" spans="11:39" ht="12.75" customHeight="1">
      <c r="K84" s="229"/>
      <c r="L84" s="683" t="s">
        <v>118</v>
      </c>
      <c r="M84" s="683"/>
      <c r="N84" s="683"/>
      <c r="O84" s="683"/>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3"/>
      <c r="AM84" s="683"/>
    </row>
    <row r="85" spans="10:12" ht="12.75" customHeight="1">
      <c r="J85" s="273"/>
      <c r="K85" s="230" t="s">
        <v>107</v>
      </c>
      <c r="L85" s="231"/>
    </row>
    <row r="86" spans="10:37" ht="12.75" customHeight="1">
      <c r="J86" s="232"/>
      <c r="K86" s="231"/>
      <c r="AE86" s="684" t="s">
        <v>75</v>
      </c>
      <c r="AF86" s="684"/>
      <c r="AG86" s="684"/>
      <c r="AH86" s="684"/>
      <c r="AI86" s="684"/>
      <c r="AJ86" s="684"/>
      <c r="AK86" s="684"/>
    </row>
    <row r="87" spans="10:37" ht="12.75">
      <c r="J87" s="231"/>
      <c r="AE87" s="684"/>
      <c r="AF87" s="684"/>
      <c r="AG87" s="684"/>
      <c r="AH87" s="684"/>
      <c r="AI87" s="684"/>
      <c r="AJ87" s="684"/>
      <c r="AK87" s="684"/>
    </row>
    <row r="88" spans="4:37" ht="12.75">
      <c r="D88" s="587" t="s">
        <v>116</v>
      </c>
      <c r="E88" s="587"/>
      <c r="F88" s="589">
        <v>36</v>
      </c>
      <c r="AD88" s="233" t="s">
        <v>72</v>
      </c>
      <c r="AE88" s="684"/>
      <c r="AF88" s="684"/>
      <c r="AG88" s="684"/>
      <c r="AH88" s="684"/>
      <c r="AI88" s="684"/>
      <c r="AJ88" s="684"/>
      <c r="AK88" s="684"/>
    </row>
    <row r="89" spans="4:30" ht="12.75">
      <c r="D89" s="587"/>
      <c r="E89" s="587"/>
      <c r="F89" s="589"/>
      <c r="AD89" s="274"/>
    </row>
    <row r="90" spans="4:30" ht="12.75">
      <c r="D90" s="588" t="s">
        <v>115</v>
      </c>
      <c r="E90" s="588"/>
      <c r="F90" s="589"/>
      <c r="AD90" s="126"/>
    </row>
    <row r="91" spans="4:37" ht="12.75">
      <c r="D91" s="196" t="s">
        <v>117</v>
      </c>
      <c r="AD91" s="233" t="s">
        <v>73</v>
      </c>
      <c r="AE91" s="685" t="s">
        <v>74</v>
      </c>
      <c r="AF91" s="685"/>
      <c r="AG91" s="685"/>
      <c r="AH91" s="685"/>
      <c r="AI91" s="685"/>
      <c r="AJ91" s="685"/>
      <c r="AK91" s="685"/>
    </row>
    <row r="92" spans="31:37" ht="12.75">
      <c r="AE92" s="685"/>
      <c r="AF92" s="685"/>
      <c r="AG92" s="685"/>
      <c r="AH92" s="685"/>
      <c r="AI92" s="685"/>
      <c r="AJ92" s="685"/>
      <c r="AK92" s="685"/>
    </row>
    <row r="93" spans="31:37" ht="12.75">
      <c r="AE93" s="685"/>
      <c r="AF93" s="685"/>
      <c r="AG93" s="685"/>
      <c r="AH93" s="685"/>
      <c r="AI93" s="685"/>
      <c r="AJ93" s="685"/>
      <c r="AK93" s="685"/>
    </row>
    <row r="95" spans="30:36" ht="12.75">
      <c r="AD95"/>
      <c r="AE95" t="s">
        <v>174</v>
      </c>
      <c r="AF95"/>
      <c r="AG95"/>
      <c r="AH95"/>
      <c r="AI95"/>
      <c r="AJ95"/>
    </row>
    <row r="96" spans="30:36" ht="12.75">
      <c r="AD96" s="67" t="s">
        <v>78</v>
      </c>
      <c r="AE96" s="23" t="s">
        <v>76</v>
      </c>
      <c r="AF96" s="23"/>
      <c r="AG96" s="23"/>
      <c r="AH96" s="23"/>
      <c r="AI96" s="23"/>
      <c r="AJ96" s="23"/>
    </row>
    <row r="97" spans="30:36" ht="12.75">
      <c r="AD97" s="66" t="s">
        <v>79</v>
      </c>
      <c r="AE97" t="s">
        <v>77</v>
      </c>
      <c r="AF97"/>
      <c r="AG97"/>
      <c r="AH97"/>
      <c r="AI97"/>
      <c r="AJ97"/>
    </row>
  </sheetData>
  <sheetProtection sheet="1"/>
  <mergeCells count="510">
    <mergeCell ref="I2:Q3"/>
    <mergeCell ref="Q17:Q18"/>
    <mergeCell ref="Q21:Q22"/>
    <mergeCell ref="Q31:Q32"/>
    <mergeCell ref="Q35:Q36"/>
    <mergeCell ref="T39:T40"/>
    <mergeCell ref="O39:O40"/>
    <mergeCell ref="P39:P40"/>
    <mergeCell ref="Q39:Q40"/>
    <mergeCell ref="R39:R40"/>
    <mergeCell ref="N47:N48"/>
    <mergeCell ref="P47:P48"/>
    <mergeCell ref="R43:R44"/>
    <mergeCell ref="P43:P44"/>
    <mergeCell ref="V35:V36"/>
    <mergeCell ref="B3:E3"/>
    <mergeCell ref="M47:M48"/>
    <mergeCell ref="Q43:Q44"/>
    <mergeCell ref="O41:O42"/>
    <mergeCell ref="P41:P42"/>
    <mergeCell ref="J82:J83"/>
    <mergeCell ref="K82:K83"/>
    <mergeCell ref="AL83:AM83"/>
    <mergeCell ref="L84:AM84"/>
    <mergeCell ref="AE86:AK88"/>
    <mergeCell ref="AE91:AK93"/>
    <mergeCell ref="J80:J81"/>
    <mergeCell ref="K80:K81"/>
    <mergeCell ref="AL81:AM81"/>
    <mergeCell ref="J78:J79"/>
    <mergeCell ref="K78:K79"/>
    <mergeCell ref="AL79:AM79"/>
    <mergeCell ref="AL73:AM73"/>
    <mergeCell ref="I74:I77"/>
    <mergeCell ref="J74:J75"/>
    <mergeCell ref="K74:K75"/>
    <mergeCell ref="AL75:AM75"/>
    <mergeCell ref="J76:J77"/>
    <mergeCell ref="K76:K77"/>
    <mergeCell ref="AL77:AM77"/>
    <mergeCell ref="J68:J69"/>
    <mergeCell ref="K68:K69"/>
    <mergeCell ref="AL69:AM69"/>
    <mergeCell ref="J70:J71"/>
    <mergeCell ref="K70:K71"/>
    <mergeCell ref="F71:G72"/>
    <mergeCell ref="AL71:AM71"/>
    <mergeCell ref="J72:J73"/>
    <mergeCell ref="K72:K73"/>
    <mergeCell ref="E73:H78"/>
    <mergeCell ref="AI64:AI65"/>
    <mergeCell ref="AJ64:AJ65"/>
    <mergeCell ref="AK64:AK65"/>
    <mergeCell ref="J66:J67"/>
    <mergeCell ref="K66:K67"/>
    <mergeCell ref="AL67:AM67"/>
    <mergeCell ref="AC64:AC65"/>
    <mergeCell ref="AD64:AD65"/>
    <mergeCell ref="AE64:AE65"/>
    <mergeCell ref="AF64:AF65"/>
    <mergeCell ref="AG64:AG65"/>
    <mergeCell ref="AH64:AH65"/>
    <mergeCell ref="W64:W65"/>
    <mergeCell ref="X64:X65"/>
    <mergeCell ref="Y64:Y65"/>
    <mergeCell ref="Z64:Z65"/>
    <mergeCell ref="AA64:AA65"/>
    <mergeCell ref="AB64:AB65"/>
    <mergeCell ref="Q64:Q65"/>
    <mergeCell ref="R64:R65"/>
    <mergeCell ref="S64:S65"/>
    <mergeCell ref="T64:T65"/>
    <mergeCell ref="U64:U65"/>
    <mergeCell ref="V64:V65"/>
    <mergeCell ref="AI59:AI60"/>
    <mergeCell ref="AJ59:AJ60"/>
    <mergeCell ref="AK59:AK60"/>
    <mergeCell ref="AL59:AM65"/>
    <mergeCell ref="S62:AD62"/>
    <mergeCell ref="L64:L65"/>
    <mergeCell ref="M64:M65"/>
    <mergeCell ref="N64:N65"/>
    <mergeCell ref="O64:O65"/>
    <mergeCell ref="P64:P65"/>
    <mergeCell ref="AC59:AC60"/>
    <mergeCell ref="AD59:AD60"/>
    <mergeCell ref="AE59:AE60"/>
    <mergeCell ref="AF59:AF60"/>
    <mergeCell ref="AG59:AG60"/>
    <mergeCell ref="AH59:AH60"/>
    <mergeCell ref="W59:W60"/>
    <mergeCell ref="X59:X60"/>
    <mergeCell ref="Y59:Y60"/>
    <mergeCell ref="Z59:Z60"/>
    <mergeCell ref="AA59:AA60"/>
    <mergeCell ref="AB59:AB60"/>
    <mergeCell ref="Q59:Q60"/>
    <mergeCell ref="R59:R60"/>
    <mergeCell ref="S59:S60"/>
    <mergeCell ref="T59:T60"/>
    <mergeCell ref="U59:U60"/>
    <mergeCell ref="V59:V60"/>
    <mergeCell ref="H57:H58"/>
    <mergeCell ref="I57:I58"/>
    <mergeCell ref="J57:J58"/>
    <mergeCell ref="K57:K58"/>
    <mergeCell ref="AL57:AL58"/>
    <mergeCell ref="L59:L60"/>
    <mergeCell ref="M59:M60"/>
    <mergeCell ref="N59:N60"/>
    <mergeCell ref="O59:O60"/>
    <mergeCell ref="P59:P60"/>
    <mergeCell ref="AL53:AL54"/>
    <mergeCell ref="H55:H56"/>
    <mergeCell ref="I55:I56"/>
    <mergeCell ref="J55:J56"/>
    <mergeCell ref="K55:K56"/>
    <mergeCell ref="L55:L56"/>
    <mergeCell ref="AL55:AL56"/>
    <mergeCell ref="H53:H54"/>
    <mergeCell ref="I53:I54"/>
    <mergeCell ref="J53:J54"/>
    <mergeCell ref="K53:K54"/>
    <mergeCell ref="L53:L54"/>
    <mergeCell ref="M53:M54"/>
    <mergeCell ref="AL49:AL50"/>
    <mergeCell ref="H51:H52"/>
    <mergeCell ref="I51:I52"/>
    <mergeCell ref="J51:J52"/>
    <mergeCell ref="K51:K52"/>
    <mergeCell ref="L51:L52"/>
    <mergeCell ref="M51:M52"/>
    <mergeCell ref="N51:N52"/>
    <mergeCell ref="AL51:AL52"/>
    <mergeCell ref="O47:O48"/>
    <mergeCell ref="AL47:AL48"/>
    <mergeCell ref="H49:H50"/>
    <mergeCell ref="I49:I50"/>
    <mergeCell ref="J49:J50"/>
    <mergeCell ref="K49:K50"/>
    <mergeCell ref="L49:L50"/>
    <mergeCell ref="M49:M50"/>
    <mergeCell ref="N49:N50"/>
    <mergeCell ref="O49:O50"/>
    <mergeCell ref="P45:P46"/>
    <mergeCell ref="Q45:Q46"/>
    <mergeCell ref="AL45:AL46"/>
    <mergeCell ref="H47:H48"/>
    <mergeCell ref="I47:I48"/>
    <mergeCell ref="J47:J48"/>
    <mergeCell ref="K47:K48"/>
    <mergeCell ref="L47:L48"/>
    <mergeCell ref="AL43:AL44"/>
    <mergeCell ref="H45:H46"/>
    <mergeCell ref="I45:I46"/>
    <mergeCell ref="J45:J46"/>
    <mergeCell ref="K45:K46"/>
    <mergeCell ref="L45:L46"/>
    <mergeCell ref="M45:M46"/>
    <mergeCell ref="N45:N46"/>
    <mergeCell ref="O45:O46"/>
    <mergeCell ref="AL41:AL42"/>
    <mergeCell ref="H43:H44"/>
    <mergeCell ref="I43:I44"/>
    <mergeCell ref="J43:J44"/>
    <mergeCell ref="K43:K44"/>
    <mergeCell ref="L43:L44"/>
    <mergeCell ref="M43:M44"/>
    <mergeCell ref="N43:N44"/>
    <mergeCell ref="O43:O44"/>
    <mergeCell ref="N41:N42"/>
    <mergeCell ref="R41:R42"/>
    <mergeCell ref="S41:S42"/>
    <mergeCell ref="H41:H42"/>
    <mergeCell ref="I41:I42"/>
    <mergeCell ref="J41:J42"/>
    <mergeCell ref="K41:K42"/>
    <mergeCell ref="L41:L42"/>
    <mergeCell ref="M41:M42"/>
    <mergeCell ref="H39:H40"/>
    <mergeCell ref="I39:I40"/>
    <mergeCell ref="J39:J40"/>
    <mergeCell ref="K39:K40"/>
    <mergeCell ref="L39:L40"/>
    <mergeCell ref="Q41:Q42"/>
    <mergeCell ref="O37:O38"/>
    <mergeCell ref="P37:P38"/>
    <mergeCell ref="Q37:Q38"/>
    <mergeCell ref="S39:S40"/>
    <mergeCell ref="AL39:AL40"/>
    <mergeCell ref="T37:T38"/>
    <mergeCell ref="U37:U38"/>
    <mergeCell ref="AL37:AL38"/>
    <mergeCell ref="S37:S38"/>
    <mergeCell ref="D58:E59"/>
    <mergeCell ref="F58:F60"/>
    <mergeCell ref="D60:E60"/>
    <mergeCell ref="S35:S36"/>
    <mergeCell ref="T35:T36"/>
    <mergeCell ref="O35:O36"/>
    <mergeCell ref="P35:P36"/>
    <mergeCell ref="M39:M40"/>
    <mergeCell ref="N39:N40"/>
    <mergeCell ref="N37:N38"/>
    <mergeCell ref="U35:U36"/>
    <mergeCell ref="AL35:AL36"/>
    <mergeCell ref="H37:H38"/>
    <mergeCell ref="I37:I38"/>
    <mergeCell ref="J37:J38"/>
    <mergeCell ref="K37:K38"/>
    <mergeCell ref="L37:L38"/>
    <mergeCell ref="M37:M38"/>
    <mergeCell ref="M35:M36"/>
    <mergeCell ref="N35:N36"/>
    <mergeCell ref="D88:E89"/>
    <mergeCell ref="F88:F90"/>
    <mergeCell ref="D90:E90"/>
    <mergeCell ref="T33:T34"/>
    <mergeCell ref="U33:U34"/>
    <mergeCell ref="V33:V34"/>
    <mergeCell ref="Q33:Q34"/>
    <mergeCell ref="S33:S34"/>
    <mergeCell ref="H33:H34"/>
    <mergeCell ref="I33:I34"/>
    <mergeCell ref="W33:W34"/>
    <mergeCell ref="AL33:AL34"/>
    <mergeCell ref="H35:H36"/>
    <mergeCell ref="I35:I36"/>
    <mergeCell ref="J35:J36"/>
    <mergeCell ref="K35:K36"/>
    <mergeCell ref="L35:L36"/>
    <mergeCell ref="N33:N34"/>
    <mergeCell ref="O33:O34"/>
    <mergeCell ref="P33:P34"/>
    <mergeCell ref="J33:J34"/>
    <mergeCell ref="K33:K34"/>
    <mergeCell ref="L33:L34"/>
    <mergeCell ref="M33:M34"/>
    <mergeCell ref="S31:S32"/>
    <mergeCell ref="T31:T32"/>
    <mergeCell ref="U31:U32"/>
    <mergeCell ref="V31:V32"/>
    <mergeCell ref="W31:W32"/>
    <mergeCell ref="AL31:AL32"/>
    <mergeCell ref="M31:M32"/>
    <mergeCell ref="N31:N32"/>
    <mergeCell ref="O31:O32"/>
    <mergeCell ref="P31:P32"/>
    <mergeCell ref="V29:V30"/>
    <mergeCell ref="W29:W30"/>
    <mergeCell ref="X29:X30"/>
    <mergeCell ref="Y29:Y30"/>
    <mergeCell ref="AL29:AL30"/>
    <mergeCell ref="H31:H32"/>
    <mergeCell ref="I31:I32"/>
    <mergeCell ref="J31:J32"/>
    <mergeCell ref="K31:K32"/>
    <mergeCell ref="L31:L32"/>
    <mergeCell ref="P29:P30"/>
    <mergeCell ref="Q29:Q30"/>
    <mergeCell ref="S29:S30"/>
    <mergeCell ref="T29:T30"/>
    <mergeCell ref="U29:U30"/>
    <mergeCell ref="AL27:AL28"/>
    <mergeCell ref="W27:W28"/>
    <mergeCell ref="X27:X28"/>
    <mergeCell ref="Y27:Y28"/>
    <mergeCell ref="S27:S28"/>
    <mergeCell ref="E29:E30"/>
    <mergeCell ref="H29:H30"/>
    <mergeCell ref="I29:I30"/>
    <mergeCell ref="J29:J30"/>
    <mergeCell ref="K29:K30"/>
    <mergeCell ref="L29:L30"/>
    <mergeCell ref="M29:M30"/>
    <mergeCell ref="N29:N30"/>
    <mergeCell ref="O29:O30"/>
    <mergeCell ref="T27:T28"/>
    <mergeCell ref="U27:U28"/>
    <mergeCell ref="V27:V28"/>
    <mergeCell ref="N27:N28"/>
    <mergeCell ref="O27:O28"/>
    <mergeCell ref="P27:P28"/>
    <mergeCell ref="Q27:Q28"/>
    <mergeCell ref="H27:H28"/>
    <mergeCell ref="I27:I28"/>
    <mergeCell ref="J27:J28"/>
    <mergeCell ref="K27:K28"/>
    <mergeCell ref="L27:L28"/>
    <mergeCell ref="M27:M28"/>
    <mergeCell ref="V25:V26"/>
    <mergeCell ref="W25:W26"/>
    <mergeCell ref="X25:X26"/>
    <mergeCell ref="Z25:Z26"/>
    <mergeCell ref="AA25:AA26"/>
    <mergeCell ref="AL25:AL26"/>
    <mergeCell ref="P25:P26"/>
    <mergeCell ref="Q25:Q26"/>
    <mergeCell ref="S25:S26"/>
    <mergeCell ref="T25:T26"/>
    <mergeCell ref="U25:U26"/>
    <mergeCell ref="AA23:AA24"/>
    <mergeCell ref="V23:V24"/>
    <mergeCell ref="W23:W24"/>
    <mergeCell ref="X23:X24"/>
    <mergeCell ref="Y23:Y24"/>
    <mergeCell ref="AL23:AL24"/>
    <mergeCell ref="H25:H26"/>
    <mergeCell ref="I25:I26"/>
    <mergeCell ref="J25:J26"/>
    <mergeCell ref="K25:K26"/>
    <mergeCell ref="L25:L26"/>
    <mergeCell ref="M25:M26"/>
    <mergeCell ref="N25:N26"/>
    <mergeCell ref="O25:O26"/>
    <mergeCell ref="U23:U24"/>
    <mergeCell ref="Z23:Z24"/>
    <mergeCell ref="O23:O24"/>
    <mergeCell ref="P23:P24"/>
    <mergeCell ref="Q23:Q24"/>
    <mergeCell ref="S23:S24"/>
    <mergeCell ref="T23:T24"/>
    <mergeCell ref="AB21:AB22"/>
    <mergeCell ref="AC21:AC22"/>
    <mergeCell ref="AL21:AL22"/>
    <mergeCell ref="H23:H24"/>
    <mergeCell ref="I23:I24"/>
    <mergeCell ref="J23:J24"/>
    <mergeCell ref="K23:K24"/>
    <mergeCell ref="L23:L24"/>
    <mergeCell ref="M23:M24"/>
    <mergeCell ref="N23:N24"/>
    <mergeCell ref="S21:S22"/>
    <mergeCell ref="T21:T22"/>
    <mergeCell ref="U21:U22"/>
    <mergeCell ref="V21:V22"/>
    <mergeCell ref="W21:W22"/>
    <mergeCell ref="X21:X22"/>
    <mergeCell ref="M21:M22"/>
    <mergeCell ref="N21:N22"/>
    <mergeCell ref="O21:O22"/>
    <mergeCell ref="P21:P22"/>
    <mergeCell ref="Z19:Z20"/>
    <mergeCell ref="AA19:AA20"/>
    <mergeCell ref="V19:V20"/>
    <mergeCell ref="W19:W20"/>
    <mergeCell ref="X19:X20"/>
    <mergeCell ref="Y19:Y20"/>
    <mergeCell ref="AB19:AB20"/>
    <mergeCell ref="AC19:AC20"/>
    <mergeCell ref="AL19:AL20"/>
    <mergeCell ref="H21:H22"/>
    <mergeCell ref="I21:I22"/>
    <mergeCell ref="J21:J22"/>
    <mergeCell ref="K21:K22"/>
    <mergeCell ref="L21:L22"/>
    <mergeCell ref="T19:T20"/>
    <mergeCell ref="U19:U20"/>
    <mergeCell ref="N19:N20"/>
    <mergeCell ref="O19:O20"/>
    <mergeCell ref="P19:P20"/>
    <mergeCell ref="Q19:Q20"/>
    <mergeCell ref="S19:S20"/>
    <mergeCell ref="AD17:AD18"/>
    <mergeCell ref="T17:T18"/>
    <mergeCell ref="U17:U18"/>
    <mergeCell ref="V17:V18"/>
    <mergeCell ref="W17:W18"/>
    <mergeCell ref="AE17:AE18"/>
    <mergeCell ref="AL17:AL18"/>
    <mergeCell ref="E19:E20"/>
    <mergeCell ref="H19:H20"/>
    <mergeCell ref="I19:I20"/>
    <mergeCell ref="J19:J20"/>
    <mergeCell ref="K19:K20"/>
    <mergeCell ref="L19:L20"/>
    <mergeCell ref="M19:M20"/>
    <mergeCell ref="S17:S18"/>
    <mergeCell ref="X17:X18"/>
    <mergeCell ref="M17:M18"/>
    <mergeCell ref="N17:N18"/>
    <mergeCell ref="O17:O18"/>
    <mergeCell ref="P17:P18"/>
    <mergeCell ref="AB15:AB16"/>
    <mergeCell ref="W15:W16"/>
    <mergeCell ref="X15:X16"/>
    <mergeCell ref="Y15:Y16"/>
    <mergeCell ref="Z15:Z16"/>
    <mergeCell ref="AC15:AC16"/>
    <mergeCell ref="AD15:AD16"/>
    <mergeCell ref="AE15:AE16"/>
    <mergeCell ref="AL15:AL16"/>
    <mergeCell ref="H17:H18"/>
    <mergeCell ref="I17:I18"/>
    <mergeCell ref="J17:J18"/>
    <mergeCell ref="K17:K18"/>
    <mergeCell ref="L17:L18"/>
    <mergeCell ref="V15:V16"/>
    <mergeCell ref="AA15:AA16"/>
    <mergeCell ref="P15:P16"/>
    <mergeCell ref="Q15:Q16"/>
    <mergeCell ref="R15:R16"/>
    <mergeCell ref="S15:S16"/>
    <mergeCell ref="T15:T16"/>
    <mergeCell ref="U15:U16"/>
    <mergeCell ref="AG13:AG14"/>
    <mergeCell ref="AL13:AL14"/>
    <mergeCell ref="H15:H16"/>
    <mergeCell ref="I15:I16"/>
    <mergeCell ref="J15:J16"/>
    <mergeCell ref="K15:K16"/>
    <mergeCell ref="L15:L16"/>
    <mergeCell ref="M15:M16"/>
    <mergeCell ref="N15:N16"/>
    <mergeCell ref="O15:O16"/>
    <mergeCell ref="T13:T14"/>
    <mergeCell ref="U13:U14"/>
    <mergeCell ref="V13:V14"/>
    <mergeCell ref="W13:W14"/>
    <mergeCell ref="X13:X14"/>
    <mergeCell ref="AF13:AF14"/>
    <mergeCell ref="N13:N14"/>
    <mergeCell ref="O13:O14"/>
    <mergeCell ref="P13:P14"/>
    <mergeCell ref="Q13:Q14"/>
    <mergeCell ref="R13:R14"/>
    <mergeCell ref="S13:S14"/>
    <mergeCell ref="H13:H14"/>
    <mergeCell ref="I13:I14"/>
    <mergeCell ref="J13:J14"/>
    <mergeCell ref="K13:K14"/>
    <mergeCell ref="L13:L14"/>
    <mergeCell ref="M13:M14"/>
    <mergeCell ref="AC11:AC12"/>
    <mergeCell ref="AD11:AD12"/>
    <mergeCell ref="AE11:AE12"/>
    <mergeCell ref="AF11:AF12"/>
    <mergeCell ref="AG11:AG12"/>
    <mergeCell ref="AL11:AL12"/>
    <mergeCell ref="W11:W12"/>
    <mergeCell ref="X11:X12"/>
    <mergeCell ref="Y11:Y12"/>
    <mergeCell ref="Z11:Z12"/>
    <mergeCell ref="AA11:AA12"/>
    <mergeCell ref="AB11:AB12"/>
    <mergeCell ref="Q11:Q12"/>
    <mergeCell ref="R11:R12"/>
    <mergeCell ref="S11:S12"/>
    <mergeCell ref="T11:T12"/>
    <mergeCell ref="U11:U12"/>
    <mergeCell ref="V11:V12"/>
    <mergeCell ref="AL9:AL10"/>
    <mergeCell ref="H11:H12"/>
    <mergeCell ref="I11:I12"/>
    <mergeCell ref="J11:J12"/>
    <mergeCell ref="K11:K12"/>
    <mergeCell ref="L11:L12"/>
    <mergeCell ref="M11:M12"/>
    <mergeCell ref="N11:N12"/>
    <mergeCell ref="O11:O12"/>
    <mergeCell ref="P11:P12"/>
    <mergeCell ref="U9:U10"/>
    <mergeCell ref="V9:V10"/>
    <mergeCell ref="W9:W10"/>
    <mergeCell ref="X9:X10"/>
    <mergeCell ref="AH9:AH10"/>
    <mergeCell ref="AI9:AI10"/>
    <mergeCell ref="O9:O10"/>
    <mergeCell ref="P9:P10"/>
    <mergeCell ref="Q9:Q10"/>
    <mergeCell ref="R9:R10"/>
    <mergeCell ref="S9:S10"/>
    <mergeCell ref="T9:T10"/>
    <mergeCell ref="AI7:AI8"/>
    <mergeCell ref="AL7:AL8"/>
    <mergeCell ref="AM7:AM58"/>
    <mergeCell ref="H9:H10"/>
    <mergeCell ref="I9:I10"/>
    <mergeCell ref="J9:J10"/>
    <mergeCell ref="K9:K10"/>
    <mergeCell ref="L9:L10"/>
    <mergeCell ref="M9:M10"/>
    <mergeCell ref="N9:N10"/>
    <mergeCell ref="AC7:AC8"/>
    <mergeCell ref="AD7:AD8"/>
    <mergeCell ref="AE7:AE8"/>
    <mergeCell ref="AF7:AF8"/>
    <mergeCell ref="AG7:AG8"/>
    <mergeCell ref="AH7:AH8"/>
    <mergeCell ref="W7:W8"/>
    <mergeCell ref="X7:X8"/>
    <mergeCell ref="Y7:Y8"/>
    <mergeCell ref="Z7:Z8"/>
    <mergeCell ref="AA7:AA8"/>
    <mergeCell ref="AB7:AB8"/>
    <mergeCell ref="Q7:Q8"/>
    <mergeCell ref="R7:R8"/>
    <mergeCell ref="S7:S8"/>
    <mergeCell ref="T7:T8"/>
    <mergeCell ref="U7:U8"/>
    <mergeCell ref="V7:V8"/>
    <mergeCell ref="N7:N8"/>
    <mergeCell ref="O7:O8"/>
    <mergeCell ref="P7:P8"/>
    <mergeCell ref="H7:H8"/>
    <mergeCell ref="I7:I8"/>
    <mergeCell ref="J7:J8"/>
    <mergeCell ref="K7:K8"/>
    <mergeCell ref="L7:L8"/>
    <mergeCell ref="M7:M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L54"/>
  <sheetViews>
    <sheetView showGridLines="0" zoomScale="85" zoomScaleNormal="85" zoomScalePageLayoutView="0" workbookViewId="0" topLeftCell="A1">
      <selection activeCell="A1" sqref="A1"/>
    </sheetView>
  </sheetViews>
  <sheetFormatPr defaultColWidth="9.140625" defaultRowHeight="12.75"/>
  <cols>
    <col min="1" max="1" width="2.8515625" style="0" customWidth="1"/>
    <col min="2" max="2" width="7.8515625" style="0" bestFit="1" customWidth="1"/>
    <col min="3" max="3" width="1.7109375" style="0" customWidth="1"/>
    <col min="4" max="5" width="5.7109375" style="0" customWidth="1"/>
    <col min="6" max="6" width="1.7109375" style="0" customWidth="1"/>
    <col min="7" max="8" width="5.7109375" style="0" customWidth="1"/>
    <col min="9" max="9" width="1.7109375" style="0" customWidth="1"/>
    <col min="10" max="11" width="5.7109375" style="0" customWidth="1"/>
    <col min="12" max="12" width="1.7109375" style="0" customWidth="1"/>
    <col min="13" max="14" width="5.7109375" style="0" customWidth="1"/>
    <col min="15" max="15" width="1.7109375" style="0" customWidth="1"/>
    <col min="16" max="17" width="5.7109375" style="0" customWidth="1"/>
    <col min="18" max="18" width="1.7109375" style="0" customWidth="1"/>
    <col min="19" max="20" width="5.7109375" style="0" customWidth="1"/>
    <col min="21" max="21" width="1.7109375" style="0" customWidth="1"/>
    <col min="22" max="23" width="5.7109375" style="0" customWidth="1"/>
    <col min="24" max="24" width="1.7109375" style="0" customWidth="1"/>
    <col min="25" max="26" width="5.7109375" style="0" customWidth="1"/>
    <col min="27" max="27" width="1.7109375" style="0" customWidth="1"/>
    <col min="28" max="29" width="5.7109375" style="0" customWidth="1"/>
    <col min="30" max="30" width="1.7109375" style="0" customWidth="1"/>
    <col min="31" max="32" width="5.7109375" style="0" customWidth="1"/>
    <col min="33" max="33" width="1.7109375" style="0" customWidth="1"/>
    <col min="34" max="35" width="5.7109375" style="0" customWidth="1"/>
    <col min="36" max="36" width="1.7109375" style="0" customWidth="1"/>
    <col min="37" max="38" width="5.7109375" style="0" customWidth="1"/>
  </cols>
  <sheetData>
    <row r="1" ht="12.75">
      <c r="A1" s="26" t="s">
        <v>159</v>
      </c>
    </row>
    <row r="3" spans="2:38" ht="12.75">
      <c r="B3" s="303" t="s">
        <v>151</v>
      </c>
      <c r="C3" s="287"/>
      <c r="D3" s="288">
        <v>0.3</v>
      </c>
      <c r="E3" s="289"/>
      <c r="F3" s="289"/>
      <c r="G3" s="288">
        <v>0.31</v>
      </c>
      <c r="H3" s="289"/>
      <c r="I3" s="289"/>
      <c r="J3" s="290">
        <f>G3+0.01</f>
        <v>0.32</v>
      </c>
      <c r="K3" s="291"/>
      <c r="L3" s="289"/>
      <c r="M3" s="288">
        <f>J3+0.01</f>
        <v>0.33</v>
      </c>
      <c r="N3" s="289"/>
      <c r="O3" s="289"/>
      <c r="P3" s="288">
        <f>M3+0.01</f>
        <v>0.34</v>
      </c>
      <c r="Q3" s="289"/>
      <c r="R3" s="289"/>
      <c r="S3" s="288">
        <f>P3+0.01</f>
        <v>0.35000000000000003</v>
      </c>
      <c r="T3" s="289"/>
      <c r="U3" s="289"/>
      <c r="V3" s="290">
        <f>S3+0.01</f>
        <v>0.36000000000000004</v>
      </c>
      <c r="W3" s="291"/>
      <c r="X3" s="289"/>
      <c r="Y3" s="288">
        <f>V3+0.01</f>
        <v>0.37000000000000005</v>
      </c>
      <c r="Z3" s="289"/>
      <c r="AA3" s="289"/>
      <c r="AB3" s="288">
        <f>Y3+0.01</f>
        <v>0.38000000000000006</v>
      </c>
      <c r="AC3" s="289"/>
      <c r="AD3" s="289"/>
      <c r="AE3" s="288">
        <f>AB3+0.01</f>
        <v>0.39000000000000007</v>
      </c>
      <c r="AF3" s="289"/>
      <c r="AG3" s="289"/>
      <c r="AH3" s="288">
        <f>AE3+0.01</f>
        <v>0.4000000000000001</v>
      </c>
      <c r="AI3" s="289"/>
      <c r="AJ3" s="301"/>
      <c r="AK3" s="288">
        <v>0.21</v>
      </c>
      <c r="AL3" s="289"/>
    </row>
    <row r="4" spans="2:38" ht="14.25">
      <c r="B4" s="304" t="s">
        <v>152</v>
      </c>
      <c r="C4" s="310"/>
      <c r="D4" s="305">
        <v>0.7</v>
      </c>
      <c r="E4" s="391" t="s">
        <v>155</v>
      </c>
      <c r="F4" s="306"/>
      <c r="G4" s="305">
        <f>1-G3</f>
        <v>0.69</v>
      </c>
      <c r="H4" s="391" t="s">
        <v>155</v>
      </c>
      <c r="I4" s="306"/>
      <c r="J4" s="307">
        <f>1-J3</f>
        <v>0.6799999999999999</v>
      </c>
      <c r="K4" s="308" t="str">
        <f>H4</f>
        <v>O2</v>
      </c>
      <c r="L4" s="306"/>
      <c r="M4" s="305">
        <f>1-M3</f>
        <v>0.6699999999999999</v>
      </c>
      <c r="N4" s="391" t="str">
        <f>K4</f>
        <v>O2</v>
      </c>
      <c r="O4" s="306"/>
      <c r="P4" s="305">
        <f>1-P3</f>
        <v>0.6599999999999999</v>
      </c>
      <c r="Q4" s="391" t="str">
        <f>N4</f>
        <v>O2</v>
      </c>
      <c r="R4" s="306"/>
      <c r="S4" s="305">
        <f>1-S3</f>
        <v>0.6499999999999999</v>
      </c>
      <c r="T4" s="391" t="str">
        <f>Q4</f>
        <v>O2</v>
      </c>
      <c r="U4" s="306"/>
      <c r="V4" s="307">
        <f>1-V3</f>
        <v>0.6399999999999999</v>
      </c>
      <c r="W4" s="308" t="str">
        <f>T4</f>
        <v>O2</v>
      </c>
      <c r="X4" s="306"/>
      <c r="Y4" s="305">
        <f>1-Y3</f>
        <v>0.6299999999999999</v>
      </c>
      <c r="Z4" s="391" t="str">
        <f>W4</f>
        <v>O2</v>
      </c>
      <c r="AA4" s="306"/>
      <c r="AB4" s="305">
        <f>1-AB3</f>
        <v>0.6199999999999999</v>
      </c>
      <c r="AC4" s="391" t="str">
        <f>Z4</f>
        <v>O2</v>
      </c>
      <c r="AD4" s="306"/>
      <c r="AE4" s="305">
        <f>1-AE3</f>
        <v>0.6099999999999999</v>
      </c>
      <c r="AF4" s="391" t="str">
        <f>AC4</f>
        <v>O2</v>
      </c>
      <c r="AG4" s="306"/>
      <c r="AH4" s="305">
        <f>1-AH3</f>
        <v>0.5999999999999999</v>
      </c>
      <c r="AI4" s="391" t="str">
        <f>AF4</f>
        <v>O2</v>
      </c>
      <c r="AJ4" s="309"/>
      <c r="AK4" s="305">
        <f>1-AK3</f>
        <v>0.79</v>
      </c>
      <c r="AL4" s="391" t="str">
        <f>AI4</f>
        <v>O2</v>
      </c>
    </row>
    <row r="5" spans="2:38" ht="12.75">
      <c r="B5" s="303" t="s">
        <v>1</v>
      </c>
      <c r="C5" s="287"/>
      <c r="D5" s="292" t="s">
        <v>153</v>
      </c>
      <c r="E5" s="292" t="s">
        <v>154</v>
      </c>
      <c r="F5" s="289"/>
      <c r="G5" s="292" t="s">
        <v>153</v>
      </c>
      <c r="H5" s="292" t="s">
        <v>154</v>
      </c>
      <c r="I5" s="289"/>
      <c r="J5" s="293" t="str">
        <f>G5</f>
        <v>EAD</v>
      </c>
      <c r="K5" s="294" t="str">
        <f>H5</f>
        <v>p.p.</v>
      </c>
      <c r="L5" s="289"/>
      <c r="M5" s="292" t="str">
        <f>J5</f>
        <v>EAD</v>
      </c>
      <c r="N5" s="292" t="str">
        <f>K5</f>
        <v>p.p.</v>
      </c>
      <c r="O5" s="289"/>
      <c r="P5" s="292" t="str">
        <f>M5</f>
        <v>EAD</v>
      </c>
      <c r="Q5" s="292" t="str">
        <f>N5</f>
        <v>p.p.</v>
      </c>
      <c r="R5" s="289"/>
      <c r="S5" s="292" t="str">
        <f>P5</f>
        <v>EAD</v>
      </c>
      <c r="T5" s="292" t="str">
        <f>Q5</f>
        <v>p.p.</v>
      </c>
      <c r="U5" s="289"/>
      <c r="V5" s="293" t="str">
        <f>S5</f>
        <v>EAD</v>
      </c>
      <c r="W5" s="294" t="str">
        <f>T5</f>
        <v>p.p.</v>
      </c>
      <c r="X5" s="289"/>
      <c r="Y5" s="292" t="str">
        <f>V5</f>
        <v>EAD</v>
      </c>
      <c r="Z5" s="292" t="str">
        <f>W5</f>
        <v>p.p.</v>
      </c>
      <c r="AA5" s="289"/>
      <c r="AB5" s="292" t="str">
        <f>Y5</f>
        <v>EAD</v>
      </c>
      <c r="AC5" s="292" t="str">
        <f>Z5</f>
        <v>p.p.</v>
      </c>
      <c r="AD5" s="289"/>
      <c r="AE5" s="292" t="str">
        <f>AB5</f>
        <v>EAD</v>
      </c>
      <c r="AF5" s="292" t="str">
        <f>AC5</f>
        <v>p.p.</v>
      </c>
      <c r="AG5" s="289"/>
      <c r="AH5" s="292" t="str">
        <f>AE5</f>
        <v>EAD</v>
      </c>
      <c r="AI5" s="292" t="str">
        <f>AF5</f>
        <v>p.p.</v>
      </c>
      <c r="AJ5" s="301"/>
      <c r="AK5" s="292" t="str">
        <f>AH5</f>
        <v>EAD</v>
      </c>
      <c r="AL5" s="292" t="str">
        <f>AI5</f>
        <v>p.p.</v>
      </c>
    </row>
    <row r="6" spans="2:38" ht="12.75">
      <c r="B6" s="302">
        <v>20</v>
      </c>
      <c r="D6" s="283">
        <f>((1-D$3)*($B6+33)/0.79)-33</f>
        <v>13.962025316455687</v>
      </c>
      <c r="E6" s="282">
        <f>D$3*(1+($B6/33))</f>
        <v>0.48181818181818176</v>
      </c>
      <c r="G6" s="283">
        <f aca="true" t="shared" si="0" ref="G6:G18">((1-G$3)*($B6+33)/0.79)-33</f>
        <v>13.291139240506325</v>
      </c>
      <c r="H6" s="282">
        <f aca="true" t="shared" si="1" ref="H6:H18">G$3*(1+($B6/33))</f>
        <v>0.49787878787878787</v>
      </c>
      <c r="I6" s="19"/>
      <c r="J6" s="283">
        <f aca="true" t="shared" si="2" ref="J6:J18">((1-J$3)*($B6+33)/0.79)-33</f>
        <v>12.620253164556956</v>
      </c>
      <c r="K6" s="284">
        <f>J$3*(1+($B6/33))</f>
        <v>0.5139393939393939</v>
      </c>
      <c r="M6" s="283">
        <f aca="true" t="shared" si="3" ref="M6:M18">((1-M$3)*($B6+33)/0.79)-33</f>
        <v>11.949367088607588</v>
      </c>
      <c r="N6" s="282">
        <f aca="true" t="shared" si="4" ref="N6:N18">M$3*(1+($B6/33))</f>
        <v>0.53</v>
      </c>
      <c r="P6" s="283">
        <f aca="true" t="shared" si="5" ref="P6:P18">((1-P$3)*($B6+33)/0.79)-33</f>
        <v>11.278481012658219</v>
      </c>
      <c r="Q6" s="282">
        <f aca="true" t="shared" si="6" ref="Q6:Q18">P$3*(1+($B6/33))</f>
        <v>0.546060606060606</v>
      </c>
      <c r="S6" s="283">
        <f aca="true" t="shared" si="7" ref="S6:S18">((1-S$3)*($B6+33)/0.79)-33</f>
        <v>10.607594936708857</v>
      </c>
      <c r="T6" s="282">
        <f aca="true" t="shared" si="8" ref="T6:T18">S$3*(1+($B6/33))</f>
        <v>0.5621212121212121</v>
      </c>
      <c r="U6" s="19"/>
      <c r="V6" s="283">
        <f aca="true" t="shared" si="9" ref="V6:V18">((1-V$3)*($B6+33)/0.79)-33</f>
        <v>9.936708860759488</v>
      </c>
      <c r="W6" s="284">
        <f>V$3*(1+($B6/33))</f>
        <v>0.5781818181818182</v>
      </c>
      <c r="Y6" s="283">
        <f aca="true" t="shared" si="10" ref="Y6:Y18">((1-Y$3)*($B6+33)/0.79)-33</f>
        <v>9.26582278481012</v>
      </c>
      <c r="Z6" s="282">
        <f aca="true" t="shared" si="11" ref="Z6:Z18">Y$3*(1+($B6/33))</f>
        <v>0.5942424242424242</v>
      </c>
      <c r="AB6" s="283">
        <f aca="true" t="shared" si="12" ref="AB6:AB18">((1-AB$3)*($B6+33)/0.79)-33</f>
        <v>8.59493670886075</v>
      </c>
      <c r="AC6" s="282">
        <f aca="true" t="shared" si="13" ref="AC6:AC18">AB$3*(1+($B6/33))</f>
        <v>0.6103030303030303</v>
      </c>
      <c r="AE6" s="283">
        <f aca="true" t="shared" si="14" ref="AE6:AE18">((1-AE$3)*($B6+33)/0.79)-33</f>
        <v>7.924050632911381</v>
      </c>
      <c r="AF6" s="282">
        <f aca="true" t="shared" si="15" ref="AF6:AF18">AE$3*(1+($B6/33))</f>
        <v>0.6263636363636365</v>
      </c>
      <c r="AH6" s="283">
        <f aca="true" t="shared" si="16" ref="AH6:AH18">((1-AH$3)*($B6+33)/0.79)-33</f>
        <v>7.2531645569620125</v>
      </c>
      <c r="AI6" s="282">
        <f aca="true" t="shared" si="17" ref="AI6:AI18">AH$3*(1+($B6/33))</f>
        <v>0.6424242424242426</v>
      </c>
      <c r="AJ6" s="19"/>
      <c r="AK6" s="299">
        <f aca="true" t="shared" si="18" ref="AK6:AK18">((1-AK$3)*($B6+33)/0.79)-33</f>
        <v>20</v>
      </c>
      <c r="AL6" s="282">
        <f aca="true" t="shared" si="19" ref="AL6:AL18">AK$3*(1+($B6/33))</f>
        <v>0.3372727272727272</v>
      </c>
    </row>
    <row r="7" spans="2:38" ht="12.75">
      <c r="B7" s="301">
        <f>B6+10</f>
        <v>30</v>
      </c>
      <c r="C7" s="287"/>
      <c r="D7" s="295">
        <f aca="true" t="shared" si="20" ref="D7:D18">((1-D$3)*($B7+33)/0.79)-33</f>
        <v>22.82278481012657</v>
      </c>
      <c r="E7" s="296">
        <f aca="true" t="shared" si="21" ref="E7:E18">D$3*(1+($B7/33))</f>
        <v>0.5727272727272728</v>
      </c>
      <c r="F7" s="287"/>
      <c r="G7" s="295">
        <f t="shared" si="0"/>
        <v>22.0253164556962</v>
      </c>
      <c r="H7" s="296">
        <f t="shared" si="1"/>
        <v>0.5918181818181818</v>
      </c>
      <c r="I7" s="297"/>
      <c r="J7" s="295">
        <f t="shared" si="2"/>
        <v>21.227848101265813</v>
      </c>
      <c r="K7" s="298">
        <f aca="true" t="shared" si="22" ref="K7:K18">J$3*(1+($B7/33))</f>
        <v>0.610909090909091</v>
      </c>
      <c r="L7" s="287"/>
      <c r="M7" s="295">
        <f t="shared" si="3"/>
        <v>20.430379746835435</v>
      </c>
      <c r="N7" s="296">
        <f t="shared" si="4"/>
        <v>0.63</v>
      </c>
      <c r="O7" s="287"/>
      <c r="P7" s="295">
        <f t="shared" si="5"/>
        <v>19.632911392405056</v>
      </c>
      <c r="Q7" s="296">
        <f t="shared" si="6"/>
        <v>0.6490909090909092</v>
      </c>
      <c r="R7" s="287"/>
      <c r="S7" s="295">
        <f t="shared" si="7"/>
        <v>18.835443037974677</v>
      </c>
      <c r="T7" s="296">
        <f t="shared" si="8"/>
        <v>0.6681818181818183</v>
      </c>
      <c r="U7" s="297"/>
      <c r="V7" s="295">
        <f t="shared" si="9"/>
        <v>18.03797468354429</v>
      </c>
      <c r="W7" s="298">
        <f aca="true" t="shared" si="23" ref="W7:W18">V$3*(1+($B7/33))</f>
        <v>0.6872727272727274</v>
      </c>
      <c r="X7" s="287"/>
      <c r="Y7" s="295">
        <f t="shared" si="10"/>
        <v>17.240506329113913</v>
      </c>
      <c r="Z7" s="296">
        <f t="shared" si="11"/>
        <v>0.7063636363636365</v>
      </c>
      <c r="AA7" s="287"/>
      <c r="AB7" s="295">
        <f t="shared" si="12"/>
        <v>16.443037974683534</v>
      </c>
      <c r="AC7" s="296">
        <f t="shared" si="13"/>
        <v>0.7254545454545456</v>
      </c>
      <c r="AD7" s="287"/>
      <c r="AE7" s="295">
        <f t="shared" si="14"/>
        <v>15.645569620253156</v>
      </c>
      <c r="AF7" s="296">
        <f t="shared" si="15"/>
        <v>0.7445454545454547</v>
      </c>
      <c r="AG7" s="287"/>
      <c r="AH7" s="295">
        <f t="shared" si="16"/>
        <v>14.84810126582277</v>
      </c>
      <c r="AI7" s="296">
        <f t="shared" si="17"/>
        <v>0.7636363636363638</v>
      </c>
      <c r="AJ7" s="297"/>
      <c r="AK7" s="300">
        <f t="shared" si="18"/>
        <v>30</v>
      </c>
      <c r="AL7" s="296">
        <f t="shared" si="19"/>
        <v>0.40090909090909094</v>
      </c>
    </row>
    <row r="8" spans="2:38" ht="12.75">
      <c r="B8" s="302">
        <f aca="true" t="shared" si="24" ref="B8:B18">B7+10</f>
        <v>40</v>
      </c>
      <c r="D8" s="283">
        <f t="shared" si="20"/>
        <v>31.68354430379746</v>
      </c>
      <c r="E8" s="282">
        <f t="shared" si="21"/>
        <v>0.6636363636363636</v>
      </c>
      <c r="G8" s="283">
        <f t="shared" si="0"/>
        <v>30.759493670886073</v>
      </c>
      <c r="H8" s="282">
        <f t="shared" si="1"/>
        <v>0.6857575757575757</v>
      </c>
      <c r="I8" s="19"/>
      <c r="J8" s="283">
        <f t="shared" si="2"/>
        <v>29.83544303797467</v>
      </c>
      <c r="K8" s="284">
        <f t="shared" si="22"/>
        <v>0.7078787878787879</v>
      </c>
      <c r="M8" s="283">
        <f t="shared" si="3"/>
        <v>28.911392405063282</v>
      </c>
      <c r="N8" s="282">
        <f t="shared" si="4"/>
        <v>0.73</v>
      </c>
      <c r="P8" s="283">
        <f t="shared" si="5"/>
        <v>27.987341772151886</v>
      </c>
      <c r="Q8" s="282">
        <f t="shared" si="6"/>
        <v>0.7521212121212121</v>
      </c>
      <c r="S8" s="283">
        <f t="shared" si="7"/>
        <v>27.063291139240498</v>
      </c>
      <c r="T8" s="282">
        <f t="shared" si="8"/>
        <v>0.7742424242424243</v>
      </c>
      <c r="U8" s="19"/>
      <c r="V8" s="283">
        <f t="shared" si="9"/>
        <v>26.139240506329102</v>
      </c>
      <c r="W8" s="284">
        <f t="shared" si="23"/>
        <v>0.7963636363636364</v>
      </c>
      <c r="Y8" s="283">
        <f t="shared" si="10"/>
        <v>25.215189873417714</v>
      </c>
      <c r="Z8" s="282">
        <f t="shared" si="11"/>
        <v>0.8184848484848485</v>
      </c>
      <c r="AB8" s="283">
        <f t="shared" si="12"/>
        <v>24.29113924050632</v>
      </c>
      <c r="AC8" s="282">
        <f t="shared" si="13"/>
        <v>0.8406060606060607</v>
      </c>
      <c r="AE8" s="283">
        <f t="shared" si="14"/>
        <v>23.36708860759493</v>
      </c>
      <c r="AF8" s="282">
        <f t="shared" si="15"/>
        <v>0.8627272727272728</v>
      </c>
      <c r="AH8" s="283">
        <f t="shared" si="16"/>
        <v>22.443037974683527</v>
      </c>
      <c r="AI8" s="282">
        <f t="shared" si="17"/>
        <v>0.884848484848485</v>
      </c>
      <c r="AJ8" s="19"/>
      <c r="AK8" s="299">
        <f t="shared" si="18"/>
        <v>40</v>
      </c>
      <c r="AL8" s="282">
        <f t="shared" si="19"/>
        <v>0.4645454545454545</v>
      </c>
    </row>
    <row r="9" spans="2:38" ht="12.75">
      <c r="B9" s="301">
        <f t="shared" si="24"/>
        <v>50</v>
      </c>
      <c r="C9" s="287"/>
      <c r="D9" s="295">
        <f t="shared" si="20"/>
        <v>40.544303797468345</v>
      </c>
      <c r="E9" s="296">
        <f t="shared" si="21"/>
        <v>0.7545454545454545</v>
      </c>
      <c r="F9" s="287"/>
      <c r="G9" s="295">
        <f t="shared" si="0"/>
        <v>39.49367088607595</v>
      </c>
      <c r="H9" s="296">
        <f t="shared" si="1"/>
        <v>0.7796969696969697</v>
      </c>
      <c r="I9" s="297"/>
      <c r="J9" s="295">
        <f t="shared" si="2"/>
        <v>38.443037974683534</v>
      </c>
      <c r="K9" s="298">
        <f t="shared" si="22"/>
        <v>0.8048484848484848</v>
      </c>
      <c r="L9" s="287"/>
      <c r="M9" s="295">
        <f t="shared" si="3"/>
        <v>37.39240506329112</v>
      </c>
      <c r="N9" s="296">
        <f t="shared" si="4"/>
        <v>0.8300000000000001</v>
      </c>
      <c r="O9" s="287"/>
      <c r="P9" s="295">
        <f t="shared" si="5"/>
        <v>36.341772151898724</v>
      </c>
      <c r="Q9" s="296">
        <f t="shared" si="6"/>
        <v>0.8551515151515152</v>
      </c>
      <c r="R9" s="287"/>
      <c r="S9" s="295">
        <f t="shared" si="7"/>
        <v>35.291139240506325</v>
      </c>
      <c r="T9" s="296">
        <f t="shared" si="8"/>
        <v>0.8803030303030304</v>
      </c>
      <c r="U9" s="297"/>
      <c r="V9" s="295">
        <f t="shared" si="9"/>
        <v>34.24050632911391</v>
      </c>
      <c r="W9" s="298">
        <f t="shared" si="23"/>
        <v>0.9054545454545455</v>
      </c>
      <c r="X9" s="287"/>
      <c r="Y9" s="295">
        <f t="shared" si="10"/>
        <v>33.1898734177215</v>
      </c>
      <c r="Z9" s="296">
        <f t="shared" si="11"/>
        <v>0.9306060606060608</v>
      </c>
      <c r="AA9" s="287"/>
      <c r="AB9" s="295">
        <f t="shared" si="12"/>
        <v>32.1392405063291</v>
      </c>
      <c r="AC9" s="296">
        <f t="shared" si="13"/>
        <v>0.9557575757575759</v>
      </c>
      <c r="AD9" s="287"/>
      <c r="AE9" s="295">
        <f t="shared" si="14"/>
        <v>31.08860759493669</v>
      </c>
      <c r="AF9" s="296">
        <f t="shared" si="15"/>
        <v>0.9809090909090911</v>
      </c>
      <c r="AG9" s="287"/>
      <c r="AH9" s="295">
        <f t="shared" si="16"/>
        <v>30.03797468354429</v>
      </c>
      <c r="AI9" s="296">
        <f t="shared" si="17"/>
        <v>1.0060606060606063</v>
      </c>
      <c r="AJ9" s="297"/>
      <c r="AK9" s="300">
        <f t="shared" si="18"/>
        <v>50</v>
      </c>
      <c r="AL9" s="296">
        <f t="shared" si="19"/>
        <v>0.5281818181818182</v>
      </c>
    </row>
    <row r="10" spans="2:38" ht="12.75">
      <c r="B10" s="302">
        <f t="shared" si="24"/>
        <v>60</v>
      </c>
      <c r="D10" s="283">
        <f t="shared" si="20"/>
        <v>49.40506329113923</v>
      </c>
      <c r="E10" s="282">
        <f t="shared" si="21"/>
        <v>0.8454545454545455</v>
      </c>
      <c r="G10" s="283">
        <f t="shared" si="0"/>
        <v>48.22784810126582</v>
      </c>
      <c r="H10" s="282">
        <f t="shared" si="1"/>
        <v>0.8736363636363637</v>
      </c>
      <c r="I10" s="19"/>
      <c r="J10" s="283">
        <f t="shared" si="2"/>
        <v>47.0506329113924</v>
      </c>
      <c r="K10" s="284">
        <f t="shared" si="22"/>
        <v>0.9018181818181819</v>
      </c>
      <c r="M10" s="283">
        <f t="shared" si="3"/>
        <v>45.873417721518976</v>
      </c>
      <c r="N10" s="282">
        <f t="shared" si="4"/>
        <v>0.93</v>
      </c>
      <c r="P10" s="283">
        <f t="shared" si="5"/>
        <v>44.696202531645554</v>
      </c>
      <c r="Q10" s="282">
        <f t="shared" si="6"/>
        <v>0.9581818181818184</v>
      </c>
      <c r="S10" s="283">
        <f t="shared" si="7"/>
        <v>43.51898734177213</v>
      </c>
      <c r="T10" s="282">
        <f t="shared" si="8"/>
        <v>0.9863636363636366</v>
      </c>
      <c r="U10" s="19"/>
      <c r="V10" s="283">
        <f t="shared" si="9"/>
        <v>42.341772151898724</v>
      </c>
      <c r="W10" s="284">
        <f t="shared" si="23"/>
        <v>1.0145454545454546</v>
      </c>
      <c r="Y10" s="283">
        <f t="shared" si="10"/>
        <v>41.1645569620253</v>
      </c>
      <c r="Z10" s="282">
        <f t="shared" si="11"/>
        <v>1.042727272727273</v>
      </c>
      <c r="AB10" s="283">
        <f t="shared" si="12"/>
        <v>39.98734177215188</v>
      </c>
      <c r="AC10" s="282">
        <f t="shared" si="13"/>
        <v>1.070909090909091</v>
      </c>
      <c r="AE10" s="283">
        <f t="shared" si="14"/>
        <v>38.81012658227847</v>
      </c>
      <c r="AF10" s="282">
        <f t="shared" si="15"/>
        <v>1.0990909090909093</v>
      </c>
      <c r="AH10" s="283">
        <f t="shared" si="16"/>
        <v>37.63291139240505</v>
      </c>
      <c r="AI10" s="282">
        <f t="shared" si="17"/>
        <v>1.1272727272727276</v>
      </c>
      <c r="AJ10" s="19"/>
      <c r="AK10" s="299">
        <f t="shared" si="18"/>
        <v>60</v>
      </c>
      <c r="AL10" s="282">
        <f t="shared" si="19"/>
        <v>0.5918181818181818</v>
      </c>
    </row>
    <row r="11" spans="2:38" ht="12.75">
      <c r="B11" s="301">
        <f t="shared" si="24"/>
        <v>70</v>
      </c>
      <c r="C11" s="287"/>
      <c r="D11" s="295">
        <f t="shared" si="20"/>
        <v>58.26582278481011</v>
      </c>
      <c r="E11" s="296">
        <f t="shared" si="21"/>
        <v>0.9363636363636363</v>
      </c>
      <c r="F11" s="287"/>
      <c r="G11" s="295">
        <f t="shared" si="0"/>
        <v>56.96202531645568</v>
      </c>
      <c r="H11" s="296">
        <f t="shared" si="1"/>
        <v>0.9675757575757575</v>
      </c>
      <c r="I11" s="297"/>
      <c r="J11" s="295">
        <f t="shared" si="2"/>
        <v>55.65822784810125</v>
      </c>
      <c r="K11" s="298">
        <f t="shared" si="22"/>
        <v>0.9987878787878788</v>
      </c>
      <c r="L11" s="287"/>
      <c r="M11" s="295">
        <f t="shared" si="3"/>
        <v>54.354430379746816</v>
      </c>
      <c r="N11" s="296">
        <f t="shared" si="4"/>
        <v>1.03</v>
      </c>
      <c r="O11" s="287"/>
      <c r="P11" s="295">
        <f t="shared" si="5"/>
        <v>53.050632911392384</v>
      </c>
      <c r="Q11" s="296">
        <f t="shared" si="6"/>
        <v>1.0612121212121213</v>
      </c>
      <c r="R11" s="287"/>
      <c r="S11" s="295">
        <f t="shared" si="7"/>
        <v>51.74683544303795</v>
      </c>
      <c r="T11" s="296">
        <f t="shared" si="8"/>
        <v>1.0924242424242425</v>
      </c>
      <c r="U11" s="297"/>
      <c r="V11" s="295">
        <f t="shared" si="9"/>
        <v>50.44303797468352</v>
      </c>
      <c r="W11" s="298">
        <f t="shared" si="23"/>
        <v>1.1236363636363638</v>
      </c>
      <c r="X11" s="287"/>
      <c r="Y11" s="295">
        <f t="shared" si="10"/>
        <v>49.13924050632909</v>
      </c>
      <c r="Z11" s="296">
        <f t="shared" si="11"/>
        <v>1.154848484848485</v>
      </c>
      <c r="AA11" s="287"/>
      <c r="AB11" s="295">
        <f t="shared" si="12"/>
        <v>47.835443037974656</v>
      </c>
      <c r="AC11" s="296">
        <f t="shared" si="13"/>
        <v>1.1860606060606063</v>
      </c>
      <c r="AD11" s="287"/>
      <c r="AE11" s="295">
        <f t="shared" si="14"/>
        <v>46.531645569620224</v>
      </c>
      <c r="AF11" s="296">
        <f t="shared" si="15"/>
        <v>1.2172727272727275</v>
      </c>
      <c r="AG11" s="287"/>
      <c r="AH11" s="295">
        <f t="shared" si="16"/>
        <v>45.22784810126579</v>
      </c>
      <c r="AI11" s="296">
        <f t="shared" si="17"/>
        <v>1.2484848484848488</v>
      </c>
      <c r="AJ11" s="297"/>
      <c r="AK11" s="300">
        <f t="shared" si="18"/>
        <v>70</v>
      </c>
      <c r="AL11" s="296">
        <f t="shared" si="19"/>
        <v>0.6554545454545454</v>
      </c>
    </row>
    <row r="12" spans="2:38" ht="12.75">
      <c r="B12" s="302">
        <f t="shared" si="24"/>
        <v>80</v>
      </c>
      <c r="D12" s="283">
        <f t="shared" si="20"/>
        <v>67.126582278481</v>
      </c>
      <c r="E12" s="282">
        <f t="shared" si="21"/>
        <v>1.0272727272727273</v>
      </c>
      <c r="G12" s="283">
        <f t="shared" si="0"/>
        <v>65.69620253164557</v>
      </c>
      <c r="H12" s="282">
        <f t="shared" si="1"/>
        <v>1.0615151515151515</v>
      </c>
      <c r="I12" s="19"/>
      <c r="J12" s="283">
        <f t="shared" si="2"/>
        <v>64.26582278481011</v>
      </c>
      <c r="K12" s="284">
        <f t="shared" si="22"/>
        <v>1.0957575757575757</v>
      </c>
      <c r="M12" s="283">
        <f t="shared" si="3"/>
        <v>62.83544303797467</v>
      </c>
      <c r="N12" s="282">
        <f t="shared" si="4"/>
        <v>1.1300000000000001</v>
      </c>
      <c r="P12" s="283">
        <f t="shared" si="5"/>
        <v>61.405063291139214</v>
      </c>
      <c r="Q12" s="282">
        <f t="shared" si="6"/>
        <v>1.1642424242424243</v>
      </c>
      <c r="S12" s="283">
        <f t="shared" si="7"/>
        <v>59.97468354430377</v>
      </c>
      <c r="T12" s="282">
        <f t="shared" si="8"/>
        <v>1.1984848484848487</v>
      </c>
      <c r="U12" s="19"/>
      <c r="V12" s="283">
        <f t="shared" si="9"/>
        <v>58.544303797468345</v>
      </c>
      <c r="W12" s="284">
        <f t="shared" si="23"/>
        <v>1.232727272727273</v>
      </c>
      <c r="Y12" s="283">
        <f t="shared" si="10"/>
        <v>57.11392405063289</v>
      </c>
      <c r="Z12" s="282">
        <f t="shared" si="11"/>
        <v>1.266969696969697</v>
      </c>
      <c r="AB12" s="283">
        <f t="shared" si="12"/>
        <v>55.68354430379745</v>
      </c>
      <c r="AC12" s="282">
        <f t="shared" si="13"/>
        <v>1.3012121212121215</v>
      </c>
      <c r="AE12" s="283">
        <f t="shared" si="14"/>
        <v>54.253164556962005</v>
      </c>
      <c r="AF12" s="282">
        <f t="shared" si="15"/>
        <v>1.3354545454545457</v>
      </c>
      <c r="AH12" s="283">
        <f t="shared" si="16"/>
        <v>52.822784810126564</v>
      </c>
      <c r="AI12" s="282">
        <f t="shared" si="17"/>
        <v>1.36969696969697</v>
      </c>
      <c r="AJ12" s="19"/>
      <c r="AK12" s="299">
        <f t="shared" si="18"/>
        <v>80.00000000000001</v>
      </c>
      <c r="AL12" s="282">
        <f t="shared" si="19"/>
        <v>0.7190909090909091</v>
      </c>
    </row>
    <row r="13" spans="2:38" ht="12.75">
      <c r="B13" s="301">
        <f t="shared" si="24"/>
        <v>90</v>
      </c>
      <c r="C13" s="287"/>
      <c r="D13" s="295">
        <f t="shared" si="20"/>
        <v>75.9873417721519</v>
      </c>
      <c r="E13" s="296">
        <f t="shared" si="21"/>
        <v>1.1181818181818182</v>
      </c>
      <c r="F13" s="287"/>
      <c r="G13" s="295">
        <f t="shared" si="0"/>
        <v>74.43037974683543</v>
      </c>
      <c r="H13" s="296">
        <f t="shared" si="1"/>
        <v>1.1554545454545453</v>
      </c>
      <c r="I13" s="297"/>
      <c r="J13" s="295">
        <f t="shared" si="2"/>
        <v>72.87341772151896</v>
      </c>
      <c r="K13" s="298">
        <f t="shared" si="22"/>
        <v>1.1927272727272726</v>
      </c>
      <c r="L13" s="287"/>
      <c r="M13" s="295">
        <f t="shared" si="3"/>
        <v>71.31645569620252</v>
      </c>
      <c r="N13" s="296">
        <f t="shared" si="4"/>
        <v>1.23</v>
      </c>
      <c r="O13" s="287"/>
      <c r="P13" s="295">
        <f t="shared" si="5"/>
        <v>69.75949367088606</v>
      </c>
      <c r="Q13" s="296">
        <f t="shared" si="6"/>
        <v>1.2672727272727273</v>
      </c>
      <c r="R13" s="287"/>
      <c r="S13" s="295">
        <f t="shared" si="7"/>
        <v>68.20253164556961</v>
      </c>
      <c r="T13" s="296">
        <f t="shared" si="8"/>
        <v>1.3045454545454547</v>
      </c>
      <c r="U13" s="297"/>
      <c r="V13" s="295">
        <f t="shared" si="9"/>
        <v>66.64556962025314</v>
      </c>
      <c r="W13" s="298">
        <f t="shared" si="23"/>
        <v>1.3418181818181818</v>
      </c>
      <c r="X13" s="287"/>
      <c r="Y13" s="295">
        <f t="shared" si="10"/>
        <v>65.08860759493668</v>
      </c>
      <c r="Z13" s="296">
        <f t="shared" si="11"/>
        <v>1.3790909090909091</v>
      </c>
      <c r="AA13" s="287"/>
      <c r="AB13" s="295">
        <f t="shared" si="12"/>
        <v>63.53164556962024</v>
      </c>
      <c r="AC13" s="296">
        <f t="shared" si="13"/>
        <v>1.4163636363636365</v>
      </c>
      <c r="AD13" s="287"/>
      <c r="AE13" s="295">
        <f t="shared" si="14"/>
        <v>61.97468354430377</v>
      </c>
      <c r="AF13" s="296">
        <f t="shared" si="15"/>
        <v>1.4536363636363638</v>
      </c>
      <c r="AG13" s="287"/>
      <c r="AH13" s="295">
        <f t="shared" si="16"/>
        <v>60.41772151898732</v>
      </c>
      <c r="AI13" s="296">
        <f t="shared" si="17"/>
        <v>1.4909090909090912</v>
      </c>
      <c r="AJ13" s="297"/>
      <c r="AK13" s="300">
        <f t="shared" si="18"/>
        <v>90</v>
      </c>
      <c r="AL13" s="296">
        <f t="shared" si="19"/>
        <v>0.7827272727272726</v>
      </c>
    </row>
    <row r="14" spans="2:38" ht="12.75">
      <c r="B14" s="302">
        <f t="shared" si="24"/>
        <v>100</v>
      </c>
      <c r="D14" s="283">
        <f t="shared" si="20"/>
        <v>84.84810126582278</v>
      </c>
      <c r="E14" s="282">
        <f t="shared" si="21"/>
        <v>1.209090909090909</v>
      </c>
      <c r="G14" s="283">
        <f t="shared" si="0"/>
        <v>83.1645569620253</v>
      </c>
      <c r="H14" s="282">
        <f t="shared" si="1"/>
        <v>1.2493939393939393</v>
      </c>
      <c r="I14" s="19"/>
      <c r="J14" s="283">
        <f t="shared" si="2"/>
        <v>81.48101265822784</v>
      </c>
      <c r="K14" s="284">
        <f t="shared" si="22"/>
        <v>1.2896969696969698</v>
      </c>
      <c r="M14" s="283">
        <f t="shared" si="3"/>
        <v>79.79746835443035</v>
      </c>
      <c r="N14" s="282">
        <f t="shared" si="4"/>
        <v>1.33</v>
      </c>
      <c r="P14" s="283">
        <f t="shared" si="5"/>
        <v>78.11392405063289</v>
      </c>
      <c r="Q14" s="282">
        <f t="shared" si="6"/>
        <v>1.3703030303030304</v>
      </c>
      <c r="S14" s="283">
        <f t="shared" si="7"/>
        <v>76.43037974683543</v>
      </c>
      <c r="T14" s="282">
        <f t="shared" si="8"/>
        <v>1.4106060606060606</v>
      </c>
      <c r="U14" s="19"/>
      <c r="V14" s="283">
        <f t="shared" si="9"/>
        <v>74.74683544303795</v>
      </c>
      <c r="W14" s="284">
        <f t="shared" si="23"/>
        <v>1.4509090909090911</v>
      </c>
      <c r="Y14" s="283">
        <f t="shared" si="10"/>
        <v>73.06329113924049</v>
      </c>
      <c r="Z14" s="282">
        <f t="shared" si="11"/>
        <v>1.4912121212121214</v>
      </c>
      <c r="AB14" s="283">
        <f t="shared" si="12"/>
        <v>71.379746835443</v>
      </c>
      <c r="AC14" s="282">
        <f t="shared" si="13"/>
        <v>1.5315151515151517</v>
      </c>
      <c r="AE14" s="283">
        <f t="shared" si="14"/>
        <v>69.69620253164554</v>
      </c>
      <c r="AF14" s="282">
        <f t="shared" si="15"/>
        <v>1.571818181818182</v>
      </c>
      <c r="AH14" s="283">
        <f t="shared" si="16"/>
        <v>68.01265822784808</v>
      </c>
      <c r="AI14" s="282">
        <f t="shared" si="17"/>
        <v>1.6121212121212125</v>
      </c>
      <c r="AJ14" s="19"/>
      <c r="AK14" s="299">
        <f t="shared" si="18"/>
        <v>100</v>
      </c>
      <c r="AL14" s="282">
        <f t="shared" si="19"/>
        <v>0.8463636363636363</v>
      </c>
    </row>
    <row r="15" spans="2:38" ht="12.75">
      <c r="B15" s="301">
        <f t="shared" si="24"/>
        <v>110</v>
      </c>
      <c r="C15" s="287"/>
      <c r="D15" s="295">
        <f t="shared" si="20"/>
        <v>93.70886075949366</v>
      </c>
      <c r="E15" s="296">
        <f t="shared" si="21"/>
        <v>1.3</v>
      </c>
      <c r="F15" s="287"/>
      <c r="G15" s="295">
        <f t="shared" si="0"/>
        <v>91.89873417721518</v>
      </c>
      <c r="H15" s="296">
        <f t="shared" si="1"/>
        <v>1.3433333333333335</v>
      </c>
      <c r="I15" s="297"/>
      <c r="J15" s="295">
        <f t="shared" si="2"/>
        <v>90.08860759493669</v>
      </c>
      <c r="K15" s="298">
        <f t="shared" si="22"/>
        <v>1.386666666666667</v>
      </c>
      <c r="L15" s="287"/>
      <c r="M15" s="295">
        <f t="shared" si="3"/>
        <v>88.2784810126582</v>
      </c>
      <c r="N15" s="296">
        <f t="shared" si="4"/>
        <v>1.4300000000000002</v>
      </c>
      <c r="O15" s="287"/>
      <c r="P15" s="295">
        <f t="shared" si="5"/>
        <v>86.46835443037973</v>
      </c>
      <c r="Q15" s="296">
        <f t="shared" si="6"/>
        <v>1.4733333333333336</v>
      </c>
      <c r="R15" s="287"/>
      <c r="S15" s="295">
        <f t="shared" si="7"/>
        <v>84.65822784810125</v>
      </c>
      <c r="T15" s="296">
        <f t="shared" si="8"/>
        <v>1.516666666666667</v>
      </c>
      <c r="U15" s="297"/>
      <c r="V15" s="295">
        <f t="shared" si="9"/>
        <v>82.84810126582276</v>
      </c>
      <c r="W15" s="298">
        <f t="shared" si="23"/>
        <v>1.5600000000000005</v>
      </c>
      <c r="X15" s="287"/>
      <c r="Y15" s="295">
        <f t="shared" si="10"/>
        <v>81.03797468354429</v>
      </c>
      <c r="Z15" s="296">
        <f t="shared" si="11"/>
        <v>1.6033333333333337</v>
      </c>
      <c r="AA15" s="287"/>
      <c r="AB15" s="295">
        <f t="shared" si="12"/>
        <v>79.22784810126579</v>
      </c>
      <c r="AC15" s="296">
        <f t="shared" si="13"/>
        <v>1.6466666666666672</v>
      </c>
      <c r="AD15" s="287"/>
      <c r="AE15" s="295">
        <f t="shared" si="14"/>
        <v>77.4177215189873</v>
      </c>
      <c r="AF15" s="296">
        <f t="shared" si="15"/>
        <v>1.6900000000000006</v>
      </c>
      <c r="AG15" s="287"/>
      <c r="AH15" s="295">
        <f t="shared" si="16"/>
        <v>75.60759493670884</v>
      </c>
      <c r="AI15" s="296">
        <f t="shared" si="17"/>
        <v>1.7333333333333338</v>
      </c>
      <c r="AJ15" s="297"/>
      <c r="AK15" s="300">
        <f t="shared" si="18"/>
        <v>110</v>
      </c>
      <c r="AL15" s="296">
        <f t="shared" si="19"/>
        <v>0.9100000000000001</v>
      </c>
    </row>
    <row r="16" spans="2:38" ht="12.75">
      <c r="B16" s="302">
        <f t="shared" si="24"/>
        <v>120</v>
      </c>
      <c r="D16" s="283">
        <f t="shared" si="20"/>
        <v>102.56962025316454</v>
      </c>
      <c r="E16" s="282">
        <f t="shared" si="21"/>
        <v>1.3909090909090909</v>
      </c>
      <c r="G16" s="334">
        <f t="shared" si="0"/>
        <v>100.63291139240505</v>
      </c>
      <c r="H16" s="335">
        <f t="shared" si="1"/>
        <v>1.4372727272727273</v>
      </c>
      <c r="I16" s="19"/>
      <c r="J16" s="283">
        <f t="shared" si="2"/>
        <v>98.69620253164555</v>
      </c>
      <c r="K16" s="284">
        <f t="shared" si="22"/>
        <v>1.4836363636363639</v>
      </c>
      <c r="M16" s="283">
        <f t="shared" si="3"/>
        <v>96.75949367088606</v>
      </c>
      <c r="N16" s="282">
        <f t="shared" si="4"/>
        <v>1.5300000000000002</v>
      </c>
      <c r="P16" s="283">
        <f t="shared" si="5"/>
        <v>94.82278481012656</v>
      </c>
      <c r="Q16" s="282">
        <f t="shared" si="6"/>
        <v>1.5763636363636366</v>
      </c>
      <c r="S16" s="283">
        <f t="shared" si="7"/>
        <v>92.88607594936707</v>
      </c>
      <c r="T16" s="282">
        <f t="shared" si="8"/>
        <v>1.622727272727273</v>
      </c>
      <c r="U16" s="19"/>
      <c r="V16" s="283">
        <f t="shared" si="9"/>
        <v>90.94936708860757</v>
      </c>
      <c r="W16" s="284">
        <f t="shared" si="23"/>
        <v>1.6690909090909094</v>
      </c>
      <c r="Y16" s="283">
        <f t="shared" si="10"/>
        <v>89.01265822784808</v>
      </c>
      <c r="Z16" s="282">
        <f t="shared" si="11"/>
        <v>1.7154545454545458</v>
      </c>
      <c r="AB16" s="283">
        <f t="shared" si="12"/>
        <v>87.07594936708858</v>
      </c>
      <c r="AC16" s="282">
        <f t="shared" si="13"/>
        <v>1.7618181818181822</v>
      </c>
      <c r="AE16" s="283">
        <f t="shared" si="14"/>
        <v>85.13924050632909</v>
      </c>
      <c r="AF16" s="282">
        <f t="shared" si="15"/>
        <v>1.8081818181818186</v>
      </c>
      <c r="AH16" s="283">
        <f t="shared" si="16"/>
        <v>83.2025316455696</v>
      </c>
      <c r="AI16" s="282">
        <f t="shared" si="17"/>
        <v>1.854545454545455</v>
      </c>
      <c r="AJ16" s="19"/>
      <c r="AK16" s="299">
        <f t="shared" si="18"/>
        <v>120</v>
      </c>
      <c r="AL16" s="282">
        <f t="shared" si="19"/>
        <v>0.9736363636363636</v>
      </c>
    </row>
    <row r="17" spans="2:38" ht="12.75">
      <c r="B17" s="301">
        <f t="shared" si="24"/>
        <v>130</v>
      </c>
      <c r="C17" s="287"/>
      <c r="D17" s="336">
        <f t="shared" si="20"/>
        <v>111.43037974683543</v>
      </c>
      <c r="E17" s="337">
        <f t="shared" si="21"/>
        <v>1.4818181818181817</v>
      </c>
      <c r="F17" s="287"/>
      <c r="G17" s="336">
        <f t="shared" si="0"/>
        <v>109.36708860759492</v>
      </c>
      <c r="H17" s="337">
        <f t="shared" si="1"/>
        <v>1.5312121212121212</v>
      </c>
      <c r="I17" s="297"/>
      <c r="J17" s="295">
        <f t="shared" si="2"/>
        <v>107.30379746835442</v>
      </c>
      <c r="K17" s="298">
        <f t="shared" si="22"/>
        <v>1.5806060606060606</v>
      </c>
      <c r="L17" s="287"/>
      <c r="M17" s="295">
        <f t="shared" si="3"/>
        <v>105.24050632911391</v>
      </c>
      <c r="N17" s="296">
        <f t="shared" si="4"/>
        <v>1.6300000000000001</v>
      </c>
      <c r="O17" s="287"/>
      <c r="P17" s="295">
        <f t="shared" si="5"/>
        <v>103.17721518987338</v>
      </c>
      <c r="Q17" s="296">
        <f t="shared" si="6"/>
        <v>1.6793939393939394</v>
      </c>
      <c r="R17" s="287"/>
      <c r="S17" s="295">
        <f t="shared" si="7"/>
        <v>101.1139240506329</v>
      </c>
      <c r="T17" s="296">
        <f t="shared" si="8"/>
        <v>1.728787878787879</v>
      </c>
      <c r="U17" s="297"/>
      <c r="V17" s="295">
        <f t="shared" si="9"/>
        <v>99.05063291139237</v>
      </c>
      <c r="W17" s="298">
        <f t="shared" si="23"/>
        <v>1.7781818181818183</v>
      </c>
      <c r="X17" s="287"/>
      <c r="Y17" s="295">
        <f t="shared" si="10"/>
        <v>96.98734177215186</v>
      </c>
      <c r="Z17" s="296">
        <f t="shared" si="11"/>
        <v>1.8275757575757579</v>
      </c>
      <c r="AA17" s="287"/>
      <c r="AB17" s="295">
        <f t="shared" si="12"/>
        <v>94.92405063291137</v>
      </c>
      <c r="AC17" s="296">
        <f t="shared" si="13"/>
        <v>1.8769696969696972</v>
      </c>
      <c r="AD17" s="287"/>
      <c r="AE17" s="295">
        <f t="shared" si="14"/>
        <v>92.86075949367086</v>
      </c>
      <c r="AF17" s="296">
        <f t="shared" si="15"/>
        <v>1.9263636363636367</v>
      </c>
      <c r="AG17" s="287"/>
      <c r="AH17" s="295">
        <f t="shared" si="16"/>
        <v>90.79746835443035</v>
      </c>
      <c r="AI17" s="296">
        <f t="shared" si="17"/>
        <v>1.9757575757575763</v>
      </c>
      <c r="AJ17" s="297"/>
      <c r="AK17" s="300">
        <f t="shared" si="18"/>
        <v>130</v>
      </c>
      <c r="AL17" s="296">
        <f t="shared" si="19"/>
        <v>1.0372727272727273</v>
      </c>
    </row>
    <row r="18" spans="2:38" ht="12.75">
      <c r="B18" s="309">
        <f t="shared" si="24"/>
        <v>140</v>
      </c>
      <c r="C18" s="21"/>
      <c r="D18" s="338">
        <f t="shared" si="20"/>
        <v>120.29113924050631</v>
      </c>
      <c r="E18" s="339">
        <f t="shared" si="21"/>
        <v>1.5727272727272725</v>
      </c>
      <c r="F18" s="21"/>
      <c r="G18" s="318">
        <f t="shared" si="0"/>
        <v>118.1012658227848</v>
      </c>
      <c r="H18" s="319">
        <f t="shared" si="1"/>
        <v>1.625151515151515</v>
      </c>
      <c r="I18" s="280"/>
      <c r="J18" s="285">
        <f t="shared" si="2"/>
        <v>115.91139240506325</v>
      </c>
      <c r="K18" s="286">
        <f t="shared" si="22"/>
        <v>1.6775757575757575</v>
      </c>
      <c r="L18" s="21"/>
      <c r="M18" s="318">
        <f t="shared" si="3"/>
        <v>113.72151898734174</v>
      </c>
      <c r="N18" s="319">
        <f t="shared" si="4"/>
        <v>1.73</v>
      </c>
      <c r="O18" s="21"/>
      <c r="P18" s="318">
        <f t="shared" si="5"/>
        <v>111.53164556962022</v>
      </c>
      <c r="Q18" s="319">
        <f t="shared" si="6"/>
        <v>1.7824242424242425</v>
      </c>
      <c r="R18" s="21"/>
      <c r="S18" s="318">
        <f t="shared" si="7"/>
        <v>109.34177215189871</v>
      </c>
      <c r="T18" s="319">
        <f t="shared" si="8"/>
        <v>1.834848484848485</v>
      </c>
      <c r="U18" s="21"/>
      <c r="V18" s="285">
        <f t="shared" si="9"/>
        <v>107.1518987341772</v>
      </c>
      <c r="W18" s="286">
        <f t="shared" si="23"/>
        <v>1.8872727272727274</v>
      </c>
      <c r="X18" s="21"/>
      <c r="Y18" s="318">
        <f t="shared" si="10"/>
        <v>104.96202531645565</v>
      </c>
      <c r="Z18" s="319">
        <f t="shared" si="11"/>
        <v>1.93969696969697</v>
      </c>
      <c r="AA18" s="21"/>
      <c r="AB18" s="318">
        <f t="shared" si="12"/>
        <v>102.77215189873414</v>
      </c>
      <c r="AC18" s="319">
        <f t="shared" si="13"/>
        <v>1.9921212121212124</v>
      </c>
      <c r="AD18" s="21"/>
      <c r="AE18" s="318">
        <f t="shared" si="14"/>
        <v>100.58227848101262</v>
      </c>
      <c r="AF18" s="319">
        <f t="shared" si="15"/>
        <v>2.044545454545455</v>
      </c>
      <c r="AG18" s="21"/>
      <c r="AH18" s="318">
        <f t="shared" si="16"/>
        <v>98.39240506329111</v>
      </c>
      <c r="AI18" s="319">
        <f t="shared" si="17"/>
        <v>2.096969696969697</v>
      </c>
      <c r="AJ18" s="280"/>
      <c r="AK18" s="320">
        <f t="shared" si="18"/>
        <v>140</v>
      </c>
      <c r="AL18" s="319">
        <f t="shared" si="19"/>
        <v>1.1009090909090908</v>
      </c>
    </row>
    <row r="21" ht="12.75">
      <c r="A21" s="26" t="s">
        <v>160</v>
      </c>
    </row>
    <row r="22" ht="12.75">
      <c r="A22" s="84" t="s">
        <v>156</v>
      </c>
    </row>
    <row r="23" ht="12.75">
      <c r="A23" s="26"/>
    </row>
    <row r="24" spans="4:37" ht="12.75">
      <c r="D24" s="692" t="s">
        <v>157</v>
      </c>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3"/>
      <c r="AK24" s="393" t="s">
        <v>165</v>
      </c>
    </row>
    <row r="25" spans="4:38" ht="12.75">
      <c r="D25" s="321">
        <v>0.6</v>
      </c>
      <c r="E25" s="321"/>
      <c r="F25" s="321"/>
      <c r="G25" s="321">
        <f>D25+0.1</f>
        <v>0.7</v>
      </c>
      <c r="H25" s="321"/>
      <c r="I25" s="321"/>
      <c r="J25" s="321">
        <f>G25+0.1</f>
        <v>0.7999999999999999</v>
      </c>
      <c r="K25" s="321"/>
      <c r="L25" s="321"/>
      <c r="M25" s="321">
        <f>J25+0.1</f>
        <v>0.8999999999999999</v>
      </c>
      <c r="N25" s="321"/>
      <c r="O25" s="321"/>
      <c r="P25" s="321">
        <f>M25+0.1</f>
        <v>0.9999999999999999</v>
      </c>
      <c r="Q25" s="321"/>
      <c r="R25" s="321"/>
      <c r="S25" s="321">
        <f>P25+0.1</f>
        <v>1.0999999999999999</v>
      </c>
      <c r="T25" s="321"/>
      <c r="U25" s="321"/>
      <c r="V25" s="321">
        <f>S25+0.1</f>
        <v>1.2</v>
      </c>
      <c r="W25" s="321"/>
      <c r="X25" s="321"/>
      <c r="Y25" s="321">
        <f>V25+0.1</f>
        <v>1.3</v>
      </c>
      <c r="Z25" s="321"/>
      <c r="AA25" s="321"/>
      <c r="AB25" s="321">
        <f>Y25+0.1</f>
        <v>1.4000000000000001</v>
      </c>
      <c r="AC25" s="321"/>
      <c r="AD25" s="321"/>
      <c r="AE25" s="322">
        <f>AB25+0.1</f>
        <v>1.5000000000000002</v>
      </c>
      <c r="AF25" s="321"/>
      <c r="AG25" s="321"/>
      <c r="AH25" s="324">
        <f>AE25+0.1</f>
        <v>1.6000000000000003</v>
      </c>
      <c r="AI25" s="20"/>
      <c r="AJ25" s="20"/>
      <c r="AK25" s="392" t="s">
        <v>166</v>
      </c>
      <c r="AL25" s="20"/>
    </row>
    <row r="26" spans="4:37" ht="12.75">
      <c r="D26" s="287">
        <v>36</v>
      </c>
      <c r="E26" s="287"/>
      <c r="F26" s="287"/>
      <c r="G26" s="287">
        <v>29</v>
      </c>
      <c r="H26" s="287"/>
      <c r="I26" s="287"/>
      <c r="J26" s="287">
        <v>23</v>
      </c>
      <c r="K26" s="287"/>
      <c r="L26" s="287"/>
      <c r="M26" s="287">
        <v>18</v>
      </c>
      <c r="N26" s="287"/>
      <c r="O26" s="287"/>
      <c r="P26" s="287">
        <v>15</v>
      </c>
      <c r="Q26" s="287"/>
      <c r="R26" s="287"/>
      <c r="S26" s="287">
        <v>12</v>
      </c>
      <c r="T26" s="287"/>
      <c r="U26" s="287"/>
      <c r="V26" s="287">
        <v>11</v>
      </c>
      <c r="W26" s="287"/>
      <c r="X26" s="287"/>
      <c r="Y26" s="287">
        <v>9</v>
      </c>
      <c r="Z26" s="287"/>
      <c r="AA26" s="287"/>
      <c r="AB26" s="287">
        <v>8</v>
      </c>
      <c r="AC26" s="287"/>
      <c r="AD26" s="287"/>
      <c r="AE26" s="313">
        <v>6</v>
      </c>
      <c r="AF26" s="313"/>
      <c r="AG26" s="313"/>
      <c r="AH26" s="325">
        <v>3</v>
      </c>
      <c r="AI26" s="317"/>
      <c r="AJ26" s="287"/>
      <c r="AK26" s="315">
        <v>0.05</v>
      </c>
    </row>
    <row r="27" spans="4:37" ht="12.75">
      <c r="D27">
        <f>D26+D$26</f>
        <v>72</v>
      </c>
      <c r="G27">
        <f>G26+G$26-1</f>
        <v>57</v>
      </c>
      <c r="J27">
        <f>J26+J$26-1</f>
        <v>45</v>
      </c>
      <c r="M27">
        <f aca="true" t="shared" si="25" ref="M27:M44">M26+M$26</f>
        <v>36</v>
      </c>
      <c r="P27">
        <f>P26+P$26</f>
        <v>30</v>
      </c>
      <c r="S27">
        <f>S26+S$26</f>
        <v>24</v>
      </c>
      <c r="V27">
        <f>V26+V$26-1</f>
        <v>21</v>
      </c>
      <c r="Y27">
        <f>Y26+Y$26</f>
        <v>18</v>
      </c>
      <c r="AB27">
        <f>AB26+AB$26-1</f>
        <v>15</v>
      </c>
      <c r="AE27" s="311">
        <f>AE26+AE$26</f>
        <v>12</v>
      </c>
      <c r="AH27" s="326">
        <f>AH26+AH$26-1</f>
        <v>5</v>
      </c>
      <c r="AK27" s="316">
        <f>AK26+0.05</f>
        <v>0.1</v>
      </c>
    </row>
    <row r="28" spans="4:37" ht="12.75">
      <c r="D28" s="287">
        <f aca="true" t="shared" si="26" ref="D28:D44">D27+D$26</f>
        <v>108</v>
      </c>
      <c r="E28" s="287"/>
      <c r="F28" s="287"/>
      <c r="G28" s="287">
        <f>G27+G$26</f>
        <v>86</v>
      </c>
      <c r="H28" s="287"/>
      <c r="I28" s="287"/>
      <c r="J28" s="287">
        <f>J27+J$26</f>
        <v>68</v>
      </c>
      <c r="K28" s="287"/>
      <c r="L28" s="287"/>
      <c r="M28" s="287">
        <f t="shared" si="25"/>
        <v>54</v>
      </c>
      <c r="N28" s="287"/>
      <c r="O28" s="287"/>
      <c r="P28" s="287">
        <f>P27+P$26</f>
        <v>45</v>
      </c>
      <c r="Q28" s="287"/>
      <c r="R28" s="287"/>
      <c r="S28" s="287">
        <f>S27+S$26</f>
        <v>36</v>
      </c>
      <c r="T28" s="287"/>
      <c r="U28" s="287"/>
      <c r="V28" s="287">
        <f>V27+V$26</f>
        <v>32</v>
      </c>
      <c r="W28" s="287"/>
      <c r="X28" s="287"/>
      <c r="Y28" s="287">
        <f>Y27+Y$26</f>
        <v>27</v>
      </c>
      <c r="Z28" s="287"/>
      <c r="AA28" s="287"/>
      <c r="AB28" s="287">
        <f>AB27+AB$26</f>
        <v>23</v>
      </c>
      <c r="AC28" s="287"/>
      <c r="AD28" s="287"/>
      <c r="AE28" s="313">
        <f>AE27+AE$26</f>
        <v>18</v>
      </c>
      <c r="AF28" s="313"/>
      <c r="AG28" s="313"/>
      <c r="AH28" s="325">
        <f>AH27+AH$26-1</f>
        <v>7</v>
      </c>
      <c r="AI28" s="287"/>
      <c r="AJ28" s="287"/>
      <c r="AK28" s="315">
        <f aca="true" t="shared" si="27" ref="AK28:AK45">AK27+0.05</f>
        <v>0.15000000000000002</v>
      </c>
    </row>
    <row r="29" spans="4:37" ht="12.75">
      <c r="D29">
        <f t="shared" si="26"/>
        <v>144</v>
      </c>
      <c r="G29">
        <f>G28+G$26-1</f>
        <v>114</v>
      </c>
      <c r="J29">
        <f>J28+J$26-1</f>
        <v>90</v>
      </c>
      <c r="M29">
        <f t="shared" si="25"/>
        <v>72</v>
      </c>
      <c r="P29">
        <f aca="true" t="shared" si="28" ref="P29:P44">P28+P$26</f>
        <v>60</v>
      </c>
      <c r="S29">
        <f aca="true" t="shared" si="29" ref="S29:S44">S28+S$26</f>
        <v>48</v>
      </c>
      <c r="V29">
        <f>V28+V$26-1</f>
        <v>42</v>
      </c>
      <c r="Y29">
        <f aca="true" t="shared" si="30" ref="Y29:Y44">Y28+Y$26</f>
        <v>36</v>
      </c>
      <c r="AB29">
        <f>AB28+AB$26-1</f>
        <v>30</v>
      </c>
      <c r="AE29" s="311">
        <f aca="true" t="shared" si="31" ref="AE29:AE44">AE28+AE$26</f>
        <v>24</v>
      </c>
      <c r="AH29" s="326">
        <f>AH28+AH$26-1</f>
        <v>9</v>
      </c>
      <c r="AK29" s="316">
        <f t="shared" si="27"/>
        <v>0.2</v>
      </c>
    </row>
    <row r="30" spans="4:37" ht="12.75">
      <c r="D30" s="287">
        <f t="shared" si="26"/>
        <v>180</v>
      </c>
      <c r="E30" s="287"/>
      <c r="F30" s="287"/>
      <c r="G30" s="287">
        <f>G29+G$26</f>
        <v>143</v>
      </c>
      <c r="H30" s="287"/>
      <c r="I30" s="287"/>
      <c r="J30" s="287">
        <f aca="true" t="shared" si="32" ref="J30:J44">J29+J$26</f>
        <v>113</v>
      </c>
      <c r="K30" s="287"/>
      <c r="L30" s="287"/>
      <c r="M30" s="287">
        <f t="shared" si="25"/>
        <v>90</v>
      </c>
      <c r="N30" s="287"/>
      <c r="O30" s="287"/>
      <c r="P30" s="287">
        <f t="shared" si="28"/>
        <v>75</v>
      </c>
      <c r="Q30" s="287"/>
      <c r="R30" s="287"/>
      <c r="S30" s="287">
        <f t="shared" si="29"/>
        <v>60</v>
      </c>
      <c r="T30" s="287"/>
      <c r="U30" s="287"/>
      <c r="V30" s="287">
        <f>V29+V$26</f>
        <v>53</v>
      </c>
      <c r="W30" s="287"/>
      <c r="X30" s="287"/>
      <c r="Y30" s="287">
        <f t="shared" si="30"/>
        <v>45</v>
      </c>
      <c r="Z30" s="287"/>
      <c r="AA30" s="287"/>
      <c r="AB30" s="287">
        <f>AB29+AB$26</f>
        <v>38</v>
      </c>
      <c r="AC30" s="287"/>
      <c r="AD30" s="287"/>
      <c r="AE30" s="313">
        <f t="shared" si="31"/>
        <v>30</v>
      </c>
      <c r="AF30" s="313"/>
      <c r="AG30" s="313"/>
      <c r="AH30" s="325">
        <f>AH29+AH$26</f>
        <v>12</v>
      </c>
      <c r="AI30" s="287"/>
      <c r="AJ30" s="287"/>
      <c r="AK30" s="315">
        <f t="shared" si="27"/>
        <v>0.25</v>
      </c>
    </row>
    <row r="31" spans="4:37" ht="12.75">
      <c r="D31">
        <f t="shared" si="26"/>
        <v>216</v>
      </c>
      <c r="G31">
        <f>G30+G$26-1</f>
        <v>171</v>
      </c>
      <c r="J31">
        <f>J30+J$26-1</f>
        <v>135</v>
      </c>
      <c r="M31">
        <f t="shared" si="25"/>
        <v>108</v>
      </c>
      <c r="P31">
        <f t="shared" si="28"/>
        <v>90</v>
      </c>
      <c r="S31">
        <f t="shared" si="29"/>
        <v>72</v>
      </c>
      <c r="V31">
        <f>V30+V$26-1</f>
        <v>63</v>
      </c>
      <c r="Y31">
        <f t="shared" si="30"/>
        <v>54</v>
      </c>
      <c r="AB31">
        <f>AB30+AB$26-1</f>
        <v>45</v>
      </c>
      <c r="AE31" s="311">
        <f t="shared" si="31"/>
        <v>36</v>
      </c>
      <c r="AH31" s="326">
        <f>AH30+AH$26-1</f>
        <v>14</v>
      </c>
      <c r="AK31" s="316">
        <f t="shared" si="27"/>
        <v>0.3</v>
      </c>
    </row>
    <row r="32" spans="4:37" ht="12.75">
      <c r="D32" s="287">
        <f t="shared" si="26"/>
        <v>252</v>
      </c>
      <c r="E32" s="287"/>
      <c r="F32" s="287"/>
      <c r="G32" s="287">
        <f>G31+G$26</f>
        <v>200</v>
      </c>
      <c r="H32" s="287"/>
      <c r="I32" s="287"/>
      <c r="J32" s="287">
        <f t="shared" si="32"/>
        <v>158</v>
      </c>
      <c r="K32" s="287"/>
      <c r="L32" s="287"/>
      <c r="M32" s="287">
        <f t="shared" si="25"/>
        <v>126</v>
      </c>
      <c r="N32" s="287"/>
      <c r="O32" s="287"/>
      <c r="P32" s="287">
        <f t="shared" si="28"/>
        <v>105</v>
      </c>
      <c r="Q32" s="287"/>
      <c r="R32" s="287"/>
      <c r="S32" s="287">
        <f t="shared" si="29"/>
        <v>84</v>
      </c>
      <c r="T32" s="287"/>
      <c r="U32" s="287"/>
      <c r="V32" s="287">
        <f>V31+V$26</f>
        <v>74</v>
      </c>
      <c r="W32" s="287"/>
      <c r="X32" s="287"/>
      <c r="Y32" s="287">
        <f t="shared" si="30"/>
        <v>63</v>
      </c>
      <c r="Z32" s="287"/>
      <c r="AA32" s="287"/>
      <c r="AB32" s="287">
        <f>AB31+AB$26</f>
        <v>53</v>
      </c>
      <c r="AC32" s="287"/>
      <c r="AD32" s="287"/>
      <c r="AE32" s="313">
        <f t="shared" si="31"/>
        <v>42</v>
      </c>
      <c r="AF32" s="313"/>
      <c r="AG32" s="313"/>
      <c r="AH32" s="325">
        <f>AH31+AH$26-1</f>
        <v>16</v>
      </c>
      <c r="AI32" s="287"/>
      <c r="AJ32" s="287"/>
      <c r="AK32" s="315">
        <f t="shared" si="27"/>
        <v>0.35</v>
      </c>
    </row>
    <row r="33" spans="4:37" ht="12.75">
      <c r="D33">
        <f t="shared" si="26"/>
        <v>288</v>
      </c>
      <c r="G33">
        <f>G32+G$26-1</f>
        <v>228</v>
      </c>
      <c r="J33">
        <f>J32+J$26-1</f>
        <v>180</v>
      </c>
      <c r="M33">
        <f t="shared" si="25"/>
        <v>144</v>
      </c>
      <c r="P33">
        <f t="shared" si="28"/>
        <v>120</v>
      </c>
      <c r="S33">
        <f t="shared" si="29"/>
        <v>96</v>
      </c>
      <c r="V33">
        <f>V32+V$26-1</f>
        <v>84</v>
      </c>
      <c r="Y33">
        <f t="shared" si="30"/>
        <v>72</v>
      </c>
      <c r="AB33">
        <f>AB32+AB$26-1</f>
        <v>60</v>
      </c>
      <c r="AE33" s="311">
        <f t="shared" si="31"/>
        <v>48</v>
      </c>
      <c r="AH33" s="326">
        <f>AH32+AH$26-1</f>
        <v>18</v>
      </c>
      <c r="AK33" s="316">
        <f t="shared" si="27"/>
        <v>0.39999999999999997</v>
      </c>
    </row>
    <row r="34" spans="4:37" ht="12.75">
      <c r="D34" s="287">
        <f t="shared" si="26"/>
        <v>324</v>
      </c>
      <c r="E34" s="287"/>
      <c r="F34" s="287"/>
      <c r="G34" s="287">
        <f>G33+G$26</f>
        <v>257</v>
      </c>
      <c r="H34" s="287"/>
      <c r="I34" s="287"/>
      <c r="J34" s="287">
        <f t="shared" si="32"/>
        <v>203</v>
      </c>
      <c r="K34" s="287"/>
      <c r="L34" s="287"/>
      <c r="M34" s="287">
        <f t="shared" si="25"/>
        <v>162</v>
      </c>
      <c r="N34" s="287"/>
      <c r="O34" s="287"/>
      <c r="P34" s="287">
        <f t="shared" si="28"/>
        <v>135</v>
      </c>
      <c r="Q34" s="287"/>
      <c r="R34" s="287"/>
      <c r="S34" s="287">
        <f t="shared" si="29"/>
        <v>108</v>
      </c>
      <c r="T34" s="287"/>
      <c r="U34" s="287"/>
      <c r="V34" s="287">
        <f>V33+V$26</f>
        <v>95</v>
      </c>
      <c r="W34" s="287"/>
      <c r="X34" s="287"/>
      <c r="Y34" s="287">
        <f t="shared" si="30"/>
        <v>81</v>
      </c>
      <c r="Z34" s="287"/>
      <c r="AA34" s="287"/>
      <c r="AB34" s="287">
        <f>AB33+AB$26</f>
        <v>68</v>
      </c>
      <c r="AC34" s="287"/>
      <c r="AD34" s="287"/>
      <c r="AE34" s="313">
        <f t="shared" si="31"/>
        <v>54</v>
      </c>
      <c r="AF34" s="313"/>
      <c r="AG34" s="313"/>
      <c r="AH34" s="325">
        <f>AH33+AH$26</f>
        <v>21</v>
      </c>
      <c r="AI34" s="287"/>
      <c r="AJ34" s="287"/>
      <c r="AK34" s="315">
        <f t="shared" si="27"/>
        <v>0.44999999999999996</v>
      </c>
    </row>
    <row r="35" spans="4:37" ht="12.75">
      <c r="D35">
        <f t="shared" si="26"/>
        <v>360</v>
      </c>
      <c r="G35">
        <f>G34+G$26-1</f>
        <v>285</v>
      </c>
      <c r="J35">
        <f>J34+J$26-1</f>
        <v>225</v>
      </c>
      <c r="M35">
        <f t="shared" si="25"/>
        <v>180</v>
      </c>
      <c r="P35">
        <f t="shared" si="28"/>
        <v>150</v>
      </c>
      <c r="S35">
        <f t="shared" si="29"/>
        <v>120</v>
      </c>
      <c r="V35">
        <f>V34+V$26-1</f>
        <v>105</v>
      </c>
      <c r="Y35">
        <f t="shared" si="30"/>
        <v>90</v>
      </c>
      <c r="AB35">
        <f>AB34+AB$26-1</f>
        <v>75</v>
      </c>
      <c r="AE35" s="311">
        <f t="shared" si="31"/>
        <v>60</v>
      </c>
      <c r="AH35" s="326">
        <f>AH34+AH$26-1</f>
        <v>23</v>
      </c>
      <c r="AK35" s="316">
        <f t="shared" si="27"/>
        <v>0.49999999999999994</v>
      </c>
    </row>
    <row r="36" spans="4:37" ht="12.75">
      <c r="D36" s="287">
        <f t="shared" si="26"/>
        <v>396</v>
      </c>
      <c r="E36" s="287"/>
      <c r="F36" s="287"/>
      <c r="G36" s="287">
        <f>G35+G$26</f>
        <v>314</v>
      </c>
      <c r="H36" s="287"/>
      <c r="I36" s="287"/>
      <c r="J36" s="287">
        <f t="shared" si="32"/>
        <v>248</v>
      </c>
      <c r="K36" s="287"/>
      <c r="L36" s="287"/>
      <c r="M36" s="287">
        <f t="shared" si="25"/>
        <v>198</v>
      </c>
      <c r="N36" s="287"/>
      <c r="O36" s="287"/>
      <c r="P36" s="287">
        <f t="shared" si="28"/>
        <v>165</v>
      </c>
      <c r="Q36" s="287"/>
      <c r="R36" s="287"/>
      <c r="S36" s="287">
        <f t="shared" si="29"/>
        <v>132</v>
      </c>
      <c r="T36" s="287"/>
      <c r="U36" s="287"/>
      <c r="V36" s="287">
        <f>V35+V$26</f>
        <v>116</v>
      </c>
      <c r="W36" s="287"/>
      <c r="X36" s="287"/>
      <c r="Y36" s="287">
        <f t="shared" si="30"/>
        <v>99</v>
      </c>
      <c r="Z36" s="287"/>
      <c r="AA36" s="287"/>
      <c r="AB36" s="287">
        <f>AB35+AB$26</f>
        <v>83</v>
      </c>
      <c r="AC36" s="287"/>
      <c r="AD36" s="287"/>
      <c r="AE36" s="313">
        <f t="shared" si="31"/>
        <v>66</v>
      </c>
      <c r="AF36" s="313"/>
      <c r="AG36" s="313"/>
      <c r="AH36" s="325">
        <f>AH35+AH$26-1</f>
        <v>25</v>
      </c>
      <c r="AI36" s="287"/>
      <c r="AJ36" s="287"/>
      <c r="AK36" s="315">
        <f t="shared" si="27"/>
        <v>0.5499999999999999</v>
      </c>
    </row>
    <row r="37" spans="4:37" ht="12.75">
      <c r="D37">
        <f t="shared" si="26"/>
        <v>432</v>
      </c>
      <c r="G37">
        <f>G36+G$26-1</f>
        <v>342</v>
      </c>
      <c r="J37">
        <f>J36+J$26-1</f>
        <v>270</v>
      </c>
      <c r="M37">
        <f t="shared" si="25"/>
        <v>216</v>
      </c>
      <c r="P37">
        <f t="shared" si="28"/>
        <v>180</v>
      </c>
      <c r="S37">
        <f t="shared" si="29"/>
        <v>144</v>
      </c>
      <c r="V37">
        <f>V36+V$26-1</f>
        <v>126</v>
      </c>
      <c r="Y37">
        <f t="shared" si="30"/>
        <v>108</v>
      </c>
      <c r="AB37">
        <f>AB36+AB$26-1</f>
        <v>90</v>
      </c>
      <c r="AE37" s="311">
        <f t="shared" si="31"/>
        <v>72</v>
      </c>
      <c r="AH37" s="326">
        <f>AH36+AH$26-1</f>
        <v>27</v>
      </c>
      <c r="AK37" s="316">
        <f t="shared" si="27"/>
        <v>0.6</v>
      </c>
    </row>
    <row r="38" spans="4:37" ht="12.75">
      <c r="D38" s="287">
        <f t="shared" si="26"/>
        <v>468</v>
      </c>
      <c r="E38" s="287"/>
      <c r="F38" s="287"/>
      <c r="G38" s="287">
        <f>G37+G$26</f>
        <v>371</v>
      </c>
      <c r="H38" s="287"/>
      <c r="I38" s="287"/>
      <c r="J38" s="287">
        <f t="shared" si="32"/>
        <v>293</v>
      </c>
      <c r="K38" s="287"/>
      <c r="L38" s="287"/>
      <c r="M38" s="287">
        <f t="shared" si="25"/>
        <v>234</v>
      </c>
      <c r="N38" s="287"/>
      <c r="O38" s="287"/>
      <c r="P38" s="287">
        <f t="shared" si="28"/>
        <v>195</v>
      </c>
      <c r="Q38" s="287"/>
      <c r="R38" s="287"/>
      <c r="S38" s="287">
        <f t="shared" si="29"/>
        <v>156</v>
      </c>
      <c r="T38" s="287"/>
      <c r="U38" s="287"/>
      <c r="V38" s="287">
        <f>V37+V$26</f>
        <v>137</v>
      </c>
      <c r="W38" s="287"/>
      <c r="X38" s="287"/>
      <c r="Y38" s="287">
        <f t="shared" si="30"/>
        <v>117</v>
      </c>
      <c r="Z38" s="287"/>
      <c r="AA38" s="287"/>
      <c r="AB38" s="287">
        <f>AB37+AB$26</f>
        <v>98</v>
      </c>
      <c r="AC38" s="287"/>
      <c r="AD38" s="287"/>
      <c r="AE38" s="313">
        <f t="shared" si="31"/>
        <v>78</v>
      </c>
      <c r="AF38" s="313"/>
      <c r="AG38" s="313"/>
      <c r="AH38" s="325">
        <f>AH37+AH$26</f>
        <v>30</v>
      </c>
      <c r="AI38" s="287"/>
      <c r="AJ38" s="287"/>
      <c r="AK38" s="315">
        <f t="shared" si="27"/>
        <v>0.65</v>
      </c>
    </row>
    <row r="39" spans="4:37" ht="12.75">
      <c r="D39">
        <f t="shared" si="26"/>
        <v>504</v>
      </c>
      <c r="G39">
        <f>G38+G$26-1</f>
        <v>399</v>
      </c>
      <c r="J39">
        <f>J38+J$26-1</f>
        <v>315</v>
      </c>
      <c r="M39">
        <f t="shared" si="25"/>
        <v>252</v>
      </c>
      <c r="P39">
        <f t="shared" si="28"/>
        <v>210</v>
      </c>
      <c r="S39">
        <f t="shared" si="29"/>
        <v>168</v>
      </c>
      <c r="V39">
        <f>V38+V$26-1</f>
        <v>147</v>
      </c>
      <c r="Y39">
        <f t="shared" si="30"/>
        <v>126</v>
      </c>
      <c r="AB39">
        <f>AB38+AB$26-1</f>
        <v>105</v>
      </c>
      <c r="AE39" s="311">
        <f t="shared" si="31"/>
        <v>84</v>
      </c>
      <c r="AH39" s="326">
        <f>AH38+AH$26-1</f>
        <v>32</v>
      </c>
      <c r="AK39" s="316">
        <f t="shared" si="27"/>
        <v>0.7000000000000001</v>
      </c>
    </row>
    <row r="40" spans="4:37" ht="12.75">
      <c r="D40" s="287">
        <f t="shared" si="26"/>
        <v>540</v>
      </c>
      <c r="E40" s="287"/>
      <c r="F40" s="287"/>
      <c r="G40" s="287">
        <f>G39+G$26</f>
        <v>428</v>
      </c>
      <c r="H40" s="287"/>
      <c r="I40" s="287"/>
      <c r="J40" s="287">
        <f t="shared" si="32"/>
        <v>338</v>
      </c>
      <c r="K40" s="287"/>
      <c r="L40" s="287"/>
      <c r="M40" s="287">
        <f t="shared" si="25"/>
        <v>270</v>
      </c>
      <c r="N40" s="287"/>
      <c r="O40" s="287"/>
      <c r="P40" s="287">
        <f t="shared" si="28"/>
        <v>225</v>
      </c>
      <c r="Q40" s="287"/>
      <c r="R40" s="287"/>
      <c r="S40" s="287">
        <f t="shared" si="29"/>
        <v>180</v>
      </c>
      <c r="T40" s="287"/>
      <c r="U40" s="287"/>
      <c r="V40" s="287">
        <f>V39+V$26</f>
        <v>158</v>
      </c>
      <c r="W40" s="287"/>
      <c r="X40" s="287"/>
      <c r="Y40" s="287">
        <f t="shared" si="30"/>
        <v>135</v>
      </c>
      <c r="Z40" s="287"/>
      <c r="AA40" s="287"/>
      <c r="AB40" s="287">
        <f>AB39+AB$26</f>
        <v>113</v>
      </c>
      <c r="AC40" s="287"/>
      <c r="AD40" s="287"/>
      <c r="AE40" s="313">
        <f t="shared" si="31"/>
        <v>90</v>
      </c>
      <c r="AF40" s="313"/>
      <c r="AG40" s="313"/>
      <c r="AH40" s="325">
        <f>AH39+AH$26-1</f>
        <v>34</v>
      </c>
      <c r="AI40" s="287"/>
      <c r="AJ40" s="287"/>
      <c r="AK40" s="315">
        <f t="shared" si="27"/>
        <v>0.7500000000000001</v>
      </c>
    </row>
    <row r="41" spans="4:37" ht="12.75">
      <c r="D41">
        <f t="shared" si="26"/>
        <v>576</v>
      </c>
      <c r="G41">
        <f>G40+G$26-1</f>
        <v>456</v>
      </c>
      <c r="J41">
        <f>J40+J$26-1</f>
        <v>360</v>
      </c>
      <c r="M41">
        <f t="shared" si="25"/>
        <v>288</v>
      </c>
      <c r="P41">
        <f t="shared" si="28"/>
        <v>240</v>
      </c>
      <c r="S41">
        <f t="shared" si="29"/>
        <v>192</v>
      </c>
      <c r="V41">
        <f>V40+V$26-1</f>
        <v>168</v>
      </c>
      <c r="Y41">
        <f t="shared" si="30"/>
        <v>144</v>
      </c>
      <c r="AB41">
        <f>AB40+AB$26-1</f>
        <v>120</v>
      </c>
      <c r="AE41" s="311">
        <f t="shared" si="31"/>
        <v>96</v>
      </c>
      <c r="AH41" s="326">
        <f>AH40+AH$26-1</f>
        <v>36</v>
      </c>
      <c r="AK41" s="316">
        <f t="shared" si="27"/>
        <v>0.8000000000000002</v>
      </c>
    </row>
    <row r="42" spans="4:37" ht="12.75">
      <c r="D42" s="287">
        <f t="shared" si="26"/>
        <v>612</v>
      </c>
      <c r="E42" s="287"/>
      <c r="F42" s="287"/>
      <c r="G42" s="287">
        <f>G41+G$26</f>
        <v>485</v>
      </c>
      <c r="H42" s="287"/>
      <c r="I42" s="287"/>
      <c r="J42" s="287">
        <f t="shared" si="32"/>
        <v>383</v>
      </c>
      <c r="K42" s="287"/>
      <c r="L42" s="287"/>
      <c r="M42" s="287">
        <f t="shared" si="25"/>
        <v>306</v>
      </c>
      <c r="N42" s="287"/>
      <c r="O42" s="287"/>
      <c r="P42" s="287">
        <f t="shared" si="28"/>
        <v>255</v>
      </c>
      <c r="Q42" s="287"/>
      <c r="R42" s="287"/>
      <c r="S42" s="287">
        <f t="shared" si="29"/>
        <v>204</v>
      </c>
      <c r="T42" s="287"/>
      <c r="U42" s="287"/>
      <c r="V42" s="287">
        <f>V41+V$26</f>
        <v>179</v>
      </c>
      <c r="W42" s="287"/>
      <c r="X42" s="287"/>
      <c r="Y42" s="287">
        <f t="shared" si="30"/>
        <v>153</v>
      </c>
      <c r="Z42" s="287"/>
      <c r="AA42" s="287"/>
      <c r="AB42" s="287">
        <f>AB41+AB$26</f>
        <v>128</v>
      </c>
      <c r="AC42" s="287"/>
      <c r="AD42" s="287"/>
      <c r="AE42" s="313">
        <f t="shared" si="31"/>
        <v>102</v>
      </c>
      <c r="AF42" s="313"/>
      <c r="AG42" s="313"/>
      <c r="AH42" s="325">
        <f>AH41+AH$26</f>
        <v>39</v>
      </c>
      <c r="AI42" s="287"/>
      <c r="AJ42" s="287"/>
      <c r="AK42" s="315">
        <f t="shared" si="27"/>
        <v>0.8500000000000002</v>
      </c>
    </row>
    <row r="43" spans="4:37" ht="12.75">
      <c r="D43">
        <f t="shared" si="26"/>
        <v>648</v>
      </c>
      <c r="G43">
        <f>G42+G$26-1</f>
        <v>513</v>
      </c>
      <c r="J43">
        <f>J42+J$26-1</f>
        <v>405</v>
      </c>
      <c r="M43">
        <f t="shared" si="25"/>
        <v>324</v>
      </c>
      <c r="P43">
        <f t="shared" si="28"/>
        <v>270</v>
      </c>
      <c r="S43">
        <f t="shared" si="29"/>
        <v>216</v>
      </c>
      <c r="V43">
        <f>V42+V$26-1</f>
        <v>189</v>
      </c>
      <c r="Y43">
        <f t="shared" si="30"/>
        <v>162</v>
      </c>
      <c r="AB43">
        <f>AB42+AB$26-1</f>
        <v>135</v>
      </c>
      <c r="AE43" s="311">
        <f t="shared" si="31"/>
        <v>108</v>
      </c>
      <c r="AH43" s="326">
        <f>AH42+AH$26-1</f>
        <v>41</v>
      </c>
      <c r="AK43" s="316">
        <f t="shared" si="27"/>
        <v>0.9000000000000002</v>
      </c>
    </row>
    <row r="44" spans="4:37" ht="12.75">
      <c r="D44" s="287">
        <f t="shared" si="26"/>
        <v>684</v>
      </c>
      <c r="E44" s="287"/>
      <c r="F44" s="287"/>
      <c r="G44" s="287">
        <f>G43+G$26</f>
        <v>542</v>
      </c>
      <c r="H44" s="287"/>
      <c r="I44" s="287"/>
      <c r="J44" s="287">
        <f t="shared" si="32"/>
        <v>428</v>
      </c>
      <c r="K44" s="287"/>
      <c r="L44" s="287"/>
      <c r="M44" s="287">
        <f t="shared" si="25"/>
        <v>342</v>
      </c>
      <c r="N44" s="287"/>
      <c r="O44" s="287"/>
      <c r="P44" s="287">
        <f t="shared" si="28"/>
        <v>285</v>
      </c>
      <c r="Q44" s="287"/>
      <c r="R44" s="287"/>
      <c r="S44" s="287">
        <f t="shared" si="29"/>
        <v>228</v>
      </c>
      <c r="T44" s="287"/>
      <c r="U44" s="287"/>
      <c r="V44" s="287">
        <f>V43+V$26</f>
        <v>200</v>
      </c>
      <c r="W44" s="287"/>
      <c r="X44" s="287"/>
      <c r="Y44" s="287">
        <f t="shared" si="30"/>
        <v>171</v>
      </c>
      <c r="Z44" s="287"/>
      <c r="AA44" s="287"/>
      <c r="AB44" s="287">
        <f>AB43+AB$26</f>
        <v>143</v>
      </c>
      <c r="AC44" s="287"/>
      <c r="AD44" s="287"/>
      <c r="AE44" s="313">
        <f t="shared" si="31"/>
        <v>114</v>
      </c>
      <c r="AF44" s="313"/>
      <c r="AG44" s="313"/>
      <c r="AH44" s="325">
        <f>AH43+AH$26-1</f>
        <v>43</v>
      </c>
      <c r="AI44" s="287"/>
      <c r="AJ44" s="287"/>
      <c r="AK44" s="315">
        <f t="shared" si="27"/>
        <v>0.9500000000000003</v>
      </c>
    </row>
    <row r="45" spans="2:37" ht="15">
      <c r="B45" s="314" t="s">
        <v>40</v>
      </c>
      <c r="D45" s="21">
        <v>720</v>
      </c>
      <c r="E45" s="21"/>
      <c r="F45" s="21"/>
      <c r="G45" s="21">
        <v>570</v>
      </c>
      <c r="H45" s="21"/>
      <c r="I45" s="21"/>
      <c r="J45" s="21">
        <v>450</v>
      </c>
      <c r="K45" s="21"/>
      <c r="L45" s="21"/>
      <c r="M45" s="21">
        <v>360</v>
      </c>
      <c r="N45" s="21"/>
      <c r="O45" s="21"/>
      <c r="P45" s="21">
        <v>300</v>
      </c>
      <c r="Q45" s="21"/>
      <c r="R45" s="21"/>
      <c r="S45" s="21">
        <v>240</v>
      </c>
      <c r="T45" s="21"/>
      <c r="U45" s="21"/>
      <c r="V45" s="21">
        <v>210</v>
      </c>
      <c r="W45" s="21"/>
      <c r="X45" s="21"/>
      <c r="Y45" s="21">
        <v>180</v>
      </c>
      <c r="Z45" s="21"/>
      <c r="AA45" s="21"/>
      <c r="AB45" s="21">
        <v>150</v>
      </c>
      <c r="AC45" s="21"/>
      <c r="AD45" s="21"/>
      <c r="AE45" s="312">
        <v>120</v>
      </c>
      <c r="AF45" s="21"/>
      <c r="AG45" s="21"/>
      <c r="AH45" s="327">
        <v>45</v>
      </c>
      <c r="AI45" s="21"/>
      <c r="AJ45" s="21"/>
      <c r="AK45" s="323">
        <f t="shared" si="27"/>
        <v>1.0000000000000002</v>
      </c>
    </row>
    <row r="46" spans="2:3" ht="15">
      <c r="B46" s="314" t="s">
        <v>40</v>
      </c>
      <c r="C46" s="26" t="s">
        <v>158</v>
      </c>
    </row>
    <row r="48" ht="12.75">
      <c r="A48" s="26" t="s">
        <v>161</v>
      </c>
    </row>
    <row r="49" spans="1:2" ht="12.75">
      <c r="A49" s="329">
        <v>1</v>
      </c>
      <c r="B49" t="s">
        <v>163</v>
      </c>
    </row>
    <row r="50" spans="1:2" ht="12.75">
      <c r="A50" s="329">
        <v>2</v>
      </c>
      <c r="B50" t="s">
        <v>162</v>
      </c>
    </row>
    <row r="51" spans="1:2" ht="12.75">
      <c r="A51" s="329">
        <v>3</v>
      </c>
      <c r="B51" t="s">
        <v>164</v>
      </c>
    </row>
    <row r="52" spans="2:37" ht="12.75">
      <c r="B52" s="328" t="s">
        <v>167</v>
      </c>
      <c r="C52" s="394" t="s">
        <v>168</v>
      </c>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row>
    <row r="53" spans="3:37" ht="12.75">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row>
    <row r="54" spans="3:37" ht="12.75">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row>
  </sheetData>
  <sheetProtection sheet="1" objects="1" scenarios="1"/>
  <mergeCells count="2">
    <mergeCell ref="D24:AH24"/>
    <mergeCell ref="C52:AK54"/>
  </mergeCells>
  <conditionalFormatting sqref="E6:E18 K6:K18 N6:N18 Q6:Q18 T6:T19 W6:W19 Z6:Z19 AC6:AC19 AF6:AF19 AI6:AI19 AL6:AL19">
    <cfRule type="cellIs" priority="44" dxfId="21" operator="greaterThan" stopIfTrue="1">
      <formula>1.4</formula>
    </cfRule>
  </conditionalFormatting>
  <conditionalFormatting sqref="H6:H18 K6:K18 N6:N18 Q6:Q18 T6:T19 W6:W19 Z6:Z19 AC6:AC19 AF6:AF19 AI6:AI19 AL6:AL19">
    <cfRule type="cellIs" priority="41" dxfId="22" operator="greaterThan" stopIfTrue="1">
      <formula>1.6</formula>
    </cfRule>
    <cfRule type="cellIs" priority="43" dxfId="21" operator="greaterThan" stopIfTrue="1">
      <formula>1.4</formula>
    </cfRule>
  </conditionalFormatting>
  <conditionalFormatting sqref="D6:D18">
    <cfRule type="expression" priority="25" dxfId="0" stopIfTrue="1">
      <formula>E6&gt;1.4</formula>
    </cfRule>
  </conditionalFormatting>
  <conditionalFormatting sqref="G6:G18">
    <cfRule type="expression" priority="21" dxfId="1" stopIfTrue="1">
      <formula>H6&gt;1.6</formula>
    </cfRule>
  </conditionalFormatting>
  <conditionalFormatting sqref="G6:G18">
    <cfRule type="expression" priority="22" dxfId="0" stopIfTrue="1">
      <formula>H6&gt;1.4</formula>
    </cfRule>
  </conditionalFormatting>
  <conditionalFormatting sqref="J6:J18">
    <cfRule type="expression" priority="17" dxfId="1" stopIfTrue="1">
      <formula>K6&gt;1.6</formula>
    </cfRule>
  </conditionalFormatting>
  <conditionalFormatting sqref="J6:J18">
    <cfRule type="expression" priority="20" dxfId="0" stopIfTrue="1">
      <formula>K6&gt;1.4</formula>
    </cfRule>
  </conditionalFormatting>
  <conditionalFormatting sqref="M6:M18">
    <cfRule type="expression" priority="15" dxfId="1" stopIfTrue="1">
      <formula>N6&gt;1.6</formula>
    </cfRule>
  </conditionalFormatting>
  <conditionalFormatting sqref="M6:M18">
    <cfRule type="expression" priority="16" dxfId="0" stopIfTrue="1">
      <formula>N6&gt;1.4</formula>
    </cfRule>
  </conditionalFormatting>
  <conditionalFormatting sqref="P6:P18">
    <cfRule type="expression" priority="13" dxfId="1" stopIfTrue="1">
      <formula>Q6&gt;1.6</formula>
    </cfRule>
  </conditionalFormatting>
  <conditionalFormatting sqref="P6:P18">
    <cfRule type="expression" priority="14" dxfId="0" stopIfTrue="1">
      <formula>Q6&gt;1.4</formula>
    </cfRule>
  </conditionalFormatting>
  <conditionalFormatting sqref="S6:S18">
    <cfRule type="expression" priority="11" dxfId="1" stopIfTrue="1">
      <formula>T6&gt;1.6</formula>
    </cfRule>
  </conditionalFormatting>
  <conditionalFormatting sqref="S6:S18">
    <cfRule type="expression" priority="12" dxfId="0" stopIfTrue="1">
      <formula>T6&gt;1.4</formula>
    </cfRule>
  </conditionalFormatting>
  <conditionalFormatting sqref="Y6:Y18">
    <cfRule type="expression" priority="9" dxfId="1" stopIfTrue="1">
      <formula>Z6&gt;1.6</formula>
    </cfRule>
  </conditionalFormatting>
  <conditionalFormatting sqref="Y6:Y18">
    <cfRule type="expression" priority="10" dxfId="0" stopIfTrue="1">
      <formula>Z6&gt;1.4</formula>
    </cfRule>
  </conditionalFormatting>
  <conditionalFormatting sqref="AB6:AB18">
    <cfRule type="expression" priority="7" dxfId="1" stopIfTrue="1">
      <formula>AC6&gt;1.6</formula>
    </cfRule>
  </conditionalFormatting>
  <conditionalFormatting sqref="AB6:AB18">
    <cfRule type="expression" priority="8" dxfId="0" stopIfTrue="1">
      <formula>AC6&gt;1.4</formula>
    </cfRule>
  </conditionalFormatting>
  <conditionalFormatting sqref="AE6:AE18">
    <cfRule type="expression" priority="5" dxfId="1" stopIfTrue="1">
      <formula>AF6&gt;1.6</formula>
    </cfRule>
  </conditionalFormatting>
  <conditionalFormatting sqref="AE6:AE18">
    <cfRule type="expression" priority="6" dxfId="0" stopIfTrue="1">
      <formula>AF6&gt;1.4</formula>
    </cfRule>
  </conditionalFormatting>
  <conditionalFormatting sqref="AH6:AH18">
    <cfRule type="expression" priority="3" dxfId="1" stopIfTrue="1">
      <formula>AI6&gt;1.6</formula>
    </cfRule>
  </conditionalFormatting>
  <conditionalFormatting sqref="AH6:AH18">
    <cfRule type="expression" priority="4" dxfId="0" stopIfTrue="1">
      <formula>AI6&gt;1.4</formula>
    </cfRule>
  </conditionalFormatting>
  <conditionalFormatting sqref="V6:V18">
    <cfRule type="expression" priority="1" dxfId="1" stopIfTrue="1">
      <formula>W6&gt;1.6</formula>
    </cfRule>
  </conditionalFormatting>
  <conditionalFormatting sqref="V6:V18">
    <cfRule type="expression" priority="2" dxfId="0" stopIfTrue="1">
      <formula>W6&gt;1.4</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33"/>
  <sheetViews>
    <sheetView showGridLines="0" zoomScalePageLayoutView="0" workbookViewId="0" topLeftCell="A1">
      <selection activeCell="A1" sqref="A1:C1"/>
    </sheetView>
  </sheetViews>
  <sheetFormatPr defaultColWidth="9.140625" defaultRowHeight="12.75"/>
  <cols>
    <col min="1" max="1" width="5.7109375" style="388" customWidth="1"/>
    <col min="2" max="2" width="5.7109375" style="387" customWidth="1"/>
    <col min="3" max="3" width="65.7109375" style="387" customWidth="1"/>
    <col min="4" max="16384" width="9.140625" style="387" customWidth="1"/>
  </cols>
  <sheetData>
    <row r="1" spans="1:3" ht="12.75">
      <c r="A1" s="694" t="s">
        <v>120</v>
      </c>
      <c r="B1" s="694"/>
      <c r="C1" s="694"/>
    </row>
    <row r="3" ht="12.75">
      <c r="B3" s="275" t="s">
        <v>121</v>
      </c>
    </row>
    <row r="5" ht="12.75">
      <c r="B5" s="276" t="s">
        <v>122</v>
      </c>
    </row>
    <row r="6" spans="2:3" ht="12.75">
      <c r="B6" s="389" t="s">
        <v>123</v>
      </c>
      <c r="C6" s="277" t="s">
        <v>124</v>
      </c>
    </row>
    <row r="7" spans="2:3" ht="38.25">
      <c r="B7" s="389" t="s">
        <v>123</v>
      </c>
      <c r="C7" s="277" t="s">
        <v>125</v>
      </c>
    </row>
    <row r="8" ht="12.75">
      <c r="C8" s="277"/>
    </row>
    <row r="9" spans="2:3" ht="12.75">
      <c r="B9" s="276" t="s">
        <v>126</v>
      </c>
      <c r="C9" s="277"/>
    </row>
    <row r="10" spans="2:3" ht="38.25">
      <c r="B10" s="389" t="s">
        <v>123</v>
      </c>
      <c r="C10" s="277" t="s">
        <v>127</v>
      </c>
    </row>
    <row r="11" spans="2:3" ht="28.5" customHeight="1">
      <c r="B11" s="389" t="s">
        <v>123</v>
      </c>
      <c r="C11" s="277" t="s">
        <v>128</v>
      </c>
    </row>
    <row r="12" ht="12.75">
      <c r="C12" s="277"/>
    </row>
    <row r="13" spans="2:3" ht="12.75">
      <c r="B13" s="276" t="s">
        <v>129</v>
      </c>
      <c r="C13" s="277"/>
    </row>
    <row r="14" spans="2:3" ht="12.75">
      <c r="B14" s="389" t="s">
        <v>123</v>
      </c>
      <c r="C14" s="277" t="s">
        <v>130</v>
      </c>
    </row>
    <row r="15" spans="2:3" ht="12.75">
      <c r="B15" s="389" t="s">
        <v>123</v>
      </c>
      <c r="C15" s="277" t="s">
        <v>131</v>
      </c>
    </row>
    <row r="16" spans="2:3" ht="12.75">
      <c r="B16" s="389" t="s">
        <v>123</v>
      </c>
      <c r="C16" s="277" t="s">
        <v>132</v>
      </c>
    </row>
    <row r="17" spans="2:3" ht="12.75">
      <c r="B17" s="276"/>
      <c r="C17" s="277"/>
    </row>
    <row r="18" spans="2:3" ht="12.75">
      <c r="B18" s="276" t="s">
        <v>133</v>
      </c>
      <c r="C18" s="277"/>
    </row>
    <row r="19" spans="2:3" ht="51">
      <c r="B19" s="389" t="s">
        <v>123</v>
      </c>
      <c r="C19" s="330" t="s">
        <v>175</v>
      </c>
    </row>
    <row r="20" spans="2:3" ht="12.75">
      <c r="B20" s="276"/>
      <c r="C20" s="277"/>
    </row>
    <row r="21" spans="2:3" ht="12.75">
      <c r="B21" s="276" t="s">
        <v>134</v>
      </c>
      <c r="C21" s="277"/>
    </row>
    <row r="22" spans="2:3" ht="25.5">
      <c r="B22" s="389" t="s">
        <v>123</v>
      </c>
      <c r="C22" s="277" t="s">
        <v>135</v>
      </c>
    </row>
    <row r="23" spans="2:3" ht="25.5">
      <c r="B23" s="389" t="s">
        <v>123</v>
      </c>
      <c r="C23" s="277" t="s">
        <v>136</v>
      </c>
    </row>
    <row r="24" spans="2:3" ht="12.75">
      <c r="B24" s="276"/>
      <c r="C24" s="277"/>
    </row>
    <row r="25" spans="2:3" ht="12.75">
      <c r="B25" s="276" t="s">
        <v>137</v>
      </c>
      <c r="C25" s="277"/>
    </row>
    <row r="26" spans="2:3" ht="12.75">
      <c r="B26" s="389" t="s">
        <v>123</v>
      </c>
      <c r="C26" s="277" t="s">
        <v>138</v>
      </c>
    </row>
    <row r="27" ht="12.75">
      <c r="C27" s="277"/>
    </row>
    <row r="28" ht="12.75">
      <c r="B28" s="390" t="s">
        <v>139</v>
      </c>
    </row>
    <row r="29" spans="2:3" ht="12.75">
      <c r="B29" s="389" t="s">
        <v>123</v>
      </c>
      <c r="C29" s="387" t="s">
        <v>140</v>
      </c>
    </row>
    <row r="30" spans="2:3" ht="25.5">
      <c r="B30" s="389" t="s">
        <v>123</v>
      </c>
      <c r="C30" s="277" t="s">
        <v>141</v>
      </c>
    </row>
    <row r="31" spans="2:3" ht="25.5">
      <c r="B31" s="389" t="s">
        <v>123</v>
      </c>
      <c r="C31" s="277" t="s">
        <v>177</v>
      </c>
    </row>
    <row r="32" spans="2:3" ht="38.25" customHeight="1">
      <c r="B32" s="389" t="s">
        <v>123</v>
      </c>
      <c r="C32" s="277" t="s">
        <v>142</v>
      </c>
    </row>
    <row r="33" spans="2:3" ht="27" customHeight="1">
      <c r="B33" s="389" t="s">
        <v>123</v>
      </c>
      <c r="C33" s="277" t="s">
        <v>143</v>
      </c>
    </row>
  </sheetData>
  <sheetProtection sheet="1"/>
  <mergeCells count="1">
    <mergeCell ref="A1:C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B11"/>
  <sheetViews>
    <sheetView showGridLines="0" zoomScalePageLayoutView="0" workbookViewId="0" topLeftCell="A1">
      <selection activeCell="A1" sqref="A1"/>
    </sheetView>
  </sheetViews>
  <sheetFormatPr defaultColWidth="9.140625" defaultRowHeight="12.75"/>
  <cols>
    <col min="2" max="2" width="90.421875" style="0" bestFit="1" customWidth="1"/>
  </cols>
  <sheetData>
    <row r="2" ht="12.75">
      <c r="A2" t="s">
        <v>19</v>
      </c>
    </row>
    <row r="4" ht="12.75">
      <c r="B4" s="18" t="s">
        <v>20</v>
      </c>
    </row>
    <row r="6" ht="12.75">
      <c r="B6" s="16" t="s">
        <v>148</v>
      </c>
    </row>
    <row r="7" ht="12.75">
      <c r="B7" s="16" t="s">
        <v>21</v>
      </c>
    </row>
    <row r="9" ht="12.75">
      <c r="A9" t="s">
        <v>180</v>
      </c>
    </row>
    <row r="11" ht="12.75">
      <c r="B11" s="69" t="s">
        <v>38</v>
      </c>
    </row>
  </sheetData>
  <sheetProtection/>
  <hyperlinks>
    <hyperlink ref="B11" r:id="rId1" display="http://www.scubaboard.com/forums/ask-dr-decompression/4109-padi-dive-tables-3.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SteveSconfienza</dc:creator>
  <cp:keywords/>
  <dc:description/>
  <cp:lastModifiedBy>Admin03</cp:lastModifiedBy>
  <dcterms:created xsi:type="dcterms:W3CDTF">2011-06-22T14:02:28Z</dcterms:created>
  <dcterms:modified xsi:type="dcterms:W3CDTF">2012-08-03T16:22:34Z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