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41" activeTab="0"/>
  </bookViews>
  <sheets>
    <sheet name="NITROX General Computation" sheetId="1" r:id="rId1"/>
    <sheet name="NITROX EAD and O2pp Computation" sheetId="2" r:id="rId2"/>
    <sheet name="NITROX EAD and O2pp Table" sheetId="3" r:id="rId3"/>
    <sheet name="Air Components" sheetId="4" r:id="rId4"/>
  </sheets>
  <definedNames/>
  <calcPr fullCalcOnLoad="1"/>
</workbook>
</file>

<file path=xl/sharedStrings.xml><?xml version="1.0" encoding="utf-8"?>
<sst xmlns="http://schemas.openxmlformats.org/spreadsheetml/2006/main" count="187" uniqueCount="85">
  <si>
    <t>Atmospheric Composition</t>
  </si>
  <si>
    <t>Dry atmosphere:</t>
  </si>
  <si>
    <t>Gas</t>
  </si>
  <si>
    <t>Volume</t>
  </si>
  <si>
    <t>Percent</t>
  </si>
  <si>
    <t>ppmv (parts per million by volume)</t>
  </si>
  <si>
    <t>Nitrogen (N2)</t>
  </si>
  <si>
    <t>Oxygen (O2)</t>
  </si>
  <si>
    <t>Argon (Ar)</t>
  </si>
  <si>
    <t>Carbon dioxide (CO2)</t>
  </si>
  <si>
    <t>Neon (Ne)</t>
  </si>
  <si>
    <t>Helium (He)</t>
  </si>
  <si>
    <t>Methane (CH4)</t>
  </si>
  <si>
    <t>Krypton (Kr)</t>
  </si>
  <si>
    <t>Hydrogen (H2)</t>
  </si>
  <si>
    <t>Nitrous oxide (N2O)</t>
  </si>
  <si>
    <t>Carbon monoxide (CO)</t>
  </si>
  <si>
    <t>Xenon (Xe)</t>
  </si>
  <si>
    <t>Nitrogen dioxide (NO2)</t>
  </si>
  <si>
    <t>Iodine (I)</t>
  </si>
  <si>
    <t>Ammonia (NH3)</t>
  </si>
  <si>
    <t>trace</t>
  </si>
  <si>
    <t>Ozone (O3)</t>
  </si>
  <si>
    <r>
      <t>0% to 7 × 10</t>
    </r>
    <r>
      <rPr>
        <vertAlign val="superscript"/>
        <sz val="11"/>
        <color indexed="8"/>
        <rFont val="Calibri"/>
        <family val="2"/>
      </rPr>
      <t>−6</t>
    </r>
    <r>
      <rPr>
        <sz val="11"/>
        <color indexed="8"/>
        <rFont val="Calibri"/>
        <family val="2"/>
      </rPr>
      <t>%</t>
    </r>
  </si>
  <si>
    <t>0.0 to 0.07 ppmv</t>
  </si>
  <si>
    <t>Not included in above dry atmosphere:</t>
  </si>
  <si>
    <t>Water vapor (H2O)</t>
  </si>
  <si>
    <t>~0.40% over full atmosphere, typically 1%-4% at surface</t>
  </si>
  <si>
    <t>SCUBA Diving Depth/Atmosphere Cross Reference</t>
  </si>
  <si>
    <t>Ten Meters equals One Atmosphere</t>
  </si>
  <si>
    <t>M = 3.2808399 ft</t>
  </si>
  <si>
    <t>Metric-based</t>
  </si>
  <si>
    <t>Imperial-based</t>
  </si>
  <si>
    <t>O2 pp</t>
  </si>
  <si>
    <t>Air</t>
  </si>
  <si>
    <t>EANx32</t>
  </si>
  <si>
    <t>EANx36</t>
  </si>
  <si>
    <t xml:space="preserve">Other </t>
  </si>
  <si>
    <t>Meters</t>
  </si>
  <si>
    <t>Feet</t>
  </si>
  <si>
    <t>Atmospheres</t>
  </si>
  <si>
    <t>(1)</t>
  </si>
  <si>
    <t>(2)</t>
  </si>
  <si>
    <t>NOTES:</t>
  </si>
  <si>
    <t>"Deep Dive," 60 feet or greater</t>
  </si>
  <si>
    <t>SCUBA Diving Enriched Air (NITROX) Computations</t>
  </si>
  <si>
    <t>General Table</t>
  </si>
  <si>
    <t>Data Entry</t>
  </si>
  <si>
    <t>EANx</t>
  </si>
  <si>
    <t>O2 %</t>
  </si>
  <si>
    <t>Enter percentage NITROX as decimal (e.g., EANx32 = .32)</t>
  </si>
  <si>
    <t>MD</t>
  </si>
  <si>
    <t>Depth (ft)</t>
  </si>
  <si>
    <t>Enter planned dive depth (in feet)</t>
  </si>
  <si>
    <t>CD</t>
  </si>
  <si>
    <t>Results</t>
  </si>
  <si>
    <t>Formulas Used</t>
  </si>
  <si>
    <t>EAD</t>
  </si>
  <si>
    <t>EAD (ft) =</t>
  </si>
  <si>
    <t>O2 PP</t>
  </si>
  <si>
    <t>O2 PP =</t>
  </si>
  <si>
    <t>MD (ft) =</t>
  </si>
  <si>
    <t>CD (ft) =</t>
  </si>
  <si>
    <t>Abbreviations:</t>
  </si>
  <si>
    <t>O2%</t>
  </si>
  <si>
    <t>Equivalent Air Depth (nitrogin exposure compared to breathing non-enriched air)</t>
  </si>
  <si>
    <t>Maximum Depth</t>
  </si>
  <si>
    <t>Contingency Depth</t>
  </si>
  <si>
    <t>Air = 20.946% Oxygen</t>
  </si>
  <si>
    <t>enter in metric table</t>
  </si>
  <si>
    <t>enter percent O2 as decimal</t>
  </si>
  <si>
    <t xml:space="preserve">. </t>
  </si>
  <si>
    <r>
      <t>1 ATA pp O</t>
    </r>
    <r>
      <rPr>
        <b/>
        <u val="single"/>
        <vertAlign val="subscript"/>
        <sz val="9"/>
        <color indexed="8"/>
        <rFont val="Calibri"/>
        <family val="2"/>
      </rPr>
      <t>2</t>
    </r>
  </si>
  <si>
    <t>Deep Dive</t>
  </si>
  <si>
    <t>"Rules of thumb"</t>
  </si>
  <si>
    <r>
      <t>(((1-</t>
    </r>
    <r>
      <rPr>
        <i/>
        <sz val="11"/>
        <color indexed="8"/>
        <rFont val="Calibri"/>
        <family val="2"/>
      </rPr>
      <t>B5</t>
    </r>
    <r>
      <rPr>
        <sz val="11"/>
        <color indexed="8"/>
        <rFont val="Calibri"/>
        <family val="2"/>
      </rPr>
      <t>)*(</t>
    </r>
    <r>
      <rPr>
        <i/>
        <sz val="11"/>
        <color indexed="8"/>
        <rFont val="Calibri"/>
        <family val="2"/>
      </rPr>
      <t>B6</t>
    </r>
    <r>
      <rPr>
        <sz val="11"/>
        <color indexed="8"/>
        <rFont val="Calibri"/>
        <family val="2"/>
      </rPr>
      <t>+33))/0.79)-33</t>
    </r>
  </si>
  <si>
    <r>
      <t>(46.2/</t>
    </r>
    <r>
      <rPr>
        <i/>
        <sz val="11"/>
        <color indexed="8"/>
        <rFont val="Calibri"/>
        <family val="2"/>
      </rPr>
      <t>B5</t>
    </r>
    <r>
      <rPr>
        <sz val="11"/>
        <color indexed="8"/>
        <rFont val="Calibri"/>
        <family val="2"/>
      </rPr>
      <t>)-33</t>
    </r>
  </si>
  <si>
    <r>
      <t>(52.8/</t>
    </r>
    <r>
      <rPr>
        <i/>
        <sz val="11"/>
        <color indexed="8"/>
        <rFont val="Calibri"/>
        <family val="2"/>
      </rPr>
      <t>B5</t>
    </r>
    <r>
      <rPr>
        <sz val="11"/>
        <color indexed="8"/>
        <rFont val="Calibri"/>
        <family val="2"/>
      </rPr>
      <t>)-33</t>
    </r>
  </si>
  <si>
    <t>where B5 = O2%, B6=depth</t>
  </si>
  <si>
    <r>
      <t>((</t>
    </r>
    <r>
      <rPr>
        <i/>
        <sz val="11"/>
        <color indexed="8"/>
        <rFont val="Calibri"/>
        <family val="2"/>
      </rPr>
      <t>B6</t>
    </r>
    <r>
      <rPr>
        <sz val="11"/>
        <color indexed="8"/>
        <rFont val="Calibri"/>
        <family val="2"/>
      </rPr>
      <t>+33)/33)*</t>
    </r>
    <r>
      <rPr>
        <i/>
        <sz val="11"/>
        <color indexed="8"/>
        <rFont val="Calibri"/>
        <family val="2"/>
      </rPr>
      <t>B5</t>
    </r>
  </si>
  <si>
    <t>where B5 = O2%</t>
  </si>
  <si>
    <t>Oxygen Partial Pressure (air at sea level is approximately 21%)</t>
  </si>
  <si>
    <t>Oxygen Percentage in mixture (air is approximately 21%)</t>
  </si>
  <si>
    <t>SCUBA Diving NITROX Equivalent Air Depth and Oxygen Partial Pressure Table</t>
  </si>
  <si>
    <t>Depth: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</si>
</sst>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?0.???????%"/>
    <numFmt numFmtId="165" formatCode="_(* #,##0.00_);_(* \(#,##0.00\);_(* \-??_);_(@_)"/>
    <numFmt numFmtId="166" formatCode="#,##0.000"/>
    <numFmt numFmtId="167" formatCode="_(* #,##0_);_(* \(#,##0\);_(* \-??_);_(@_)"/>
    <numFmt numFmtId="168" formatCode="0.000000%"/>
    <numFmt numFmtId="169" formatCode="0.00000E+00"/>
    <numFmt numFmtId="170" formatCode="0.000%"/>
    <numFmt numFmtId="171" formatCode="0.000E+00"/>
    <numFmt numFmtId="172" formatCode="0.0"/>
  </numFmts>
  <fonts count="63">
    <font>
      <sz val="11"/>
      <color indexed="8"/>
      <name val="Calibri"/>
      <family val="2"/>
    </font>
    <font>
      <sz val="10"/>
      <name val="Arial"/>
      <family val="0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1"/>
      <name val="Calibri"/>
      <family val="2"/>
    </font>
    <font>
      <b/>
      <sz val="10"/>
      <color indexed="60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30"/>
      <name val="Calibri"/>
      <family val="2"/>
    </font>
    <font>
      <b/>
      <i/>
      <u val="single"/>
      <sz val="9"/>
      <color indexed="8"/>
      <name val="Calibri"/>
      <family val="2"/>
    </font>
    <font>
      <b/>
      <u val="single"/>
      <sz val="9"/>
      <color indexed="8"/>
      <name val="Calibri"/>
      <family val="2"/>
    </font>
    <font>
      <b/>
      <u val="single"/>
      <vertAlign val="subscript"/>
      <sz val="9"/>
      <color indexed="8"/>
      <name val="Calibri"/>
      <family val="2"/>
    </font>
    <font>
      <b/>
      <sz val="10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i/>
      <sz val="8"/>
      <color indexed="23"/>
      <name val="Calibri"/>
      <family val="2"/>
    </font>
    <font>
      <i/>
      <sz val="11"/>
      <color indexed="23"/>
      <name val="Calibri"/>
      <family val="2"/>
    </font>
    <font>
      <sz val="11"/>
      <color indexed="23"/>
      <name val="Calibri"/>
      <family val="2"/>
    </font>
    <font>
      <sz val="11"/>
      <color indexed="10"/>
      <name val="Calibri"/>
      <family val="2"/>
    </font>
    <font>
      <b/>
      <sz val="8"/>
      <color indexed="60"/>
      <name val="Calibri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i/>
      <sz val="8"/>
      <color theme="0" tint="-0.4999699890613556"/>
      <name val="Calibri"/>
      <family val="2"/>
    </font>
    <font>
      <i/>
      <sz val="11"/>
      <color theme="0" tint="-0.4999699890613556"/>
      <name val="Calibri"/>
      <family val="2"/>
    </font>
    <font>
      <sz val="11"/>
      <color theme="0" tint="-0.4999699890613556"/>
      <name val="Calibri"/>
      <family val="2"/>
    </font>
    <font>
      <sz val="11"/>
      <color rgb="FFFF0000"/>
      <name val="Calibri"/>
      <family val="2"/>
    </font>
    <font>
      <b/>
      <sz val="8"/>
      <color theme="9" tint="-0.4999699890613556"/>
      <name val="Calibri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00102615356"/>
        <bgColor indexed="64"/>
      </patternFill>
    </fill>
  </fills>
  <borders count="1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30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30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30"/>
      </right>
      <top>
        <color indexed="63"/>
      </top>
      <bottom>
        <color indexed="63"/>
      </bottom>
    </border>
    <border>
      <left style="thin">
        <color indexed="30"/>
      </left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30"/>
      </left>
      <right style="thin">
        <color indexed="55"/>
      </right>
      <top>
        <color indexed="63"/>
      </top>
      <bottom style="hair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 style="hair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hair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 style="thin">
        <color indexed="30"/>
      </right>
      <top>
        <color indexed="63"/>
      </top>
      <bottom style="hair">
        <color indexed="55"/>
      </bottom>
    </border>
    <border>
      <left style="thin">
        <color indexed="30"/>
      </left>
      <right style="thin">
        <color indexed="55"/>
      </right>
      <top>
        <color indexed="63"/>
      </top>
      <bottom style="thin">
        <color indexed="44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44"/>
      </bottom>
    </border>
    <border>
      <left>
        <color indexed="63"/>
      </left>
      <right style="thin">
        <color indexed="30"/>
      </right>
      <top>
        <color indexed="63"/>
      </top>
      <bottom style="thin">
        <color indexed="44"/>
      </bottom>
    </border>
    <border>
      <left style="thin">
        <color indexed="30"/>
      </left>
      <right style="thin">
        <color indexed="55"/>
      </right>
      <top style="thin">
        <color indexed="55"/>
      </top>
      <bottom style="thin">
        <color indexed="30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8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55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55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55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55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theme="0" tint="-0.3499799966812134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theme="0" tint="-0.2499700039625167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theme="0" tint="-0.2499700039625167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700039625167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thin">
        <color indexed="8"/>
      </left>
      <right style="dotted"/>
      <top>
        <color indexed="63"/>
      </top>
      <bottom style="thin">
        <color indexed="8"/>
      </bottom>
    </border>
    <border>
      <left style="dotted"/>
      <right style="dotted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dotted"/>
      <right style="thin">
        <color indexed="8"/>
      </right>
      <top style="thin">
        <color theme="6" tint="-0.24997000396251678"/>
      </top>
      <bottom style="thin"/>
    </border>
    <border>
      <left style="dotted"/>
      <right style="thin">
        <color indexed="8"/>
      </right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theme="0" tint="-0.3499799966812134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theme="0" tint="-0.3499799966812134"/>
      </bottom>
    </border>
    <border>
      <left style="thin">
        <color indexed="8"/>
      </left>
      <right>
        <color indexed="63"/>
      </right>
      <top>
        <color indexed="63"/>
      </top>
      <bottom style="thin">
        <color theme="0" tint="-0.3499799966812134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theme="0" tint="-0.3499799966812134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theme="0" tint="-0.3499799966812134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3499799966812134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theme="0" tint="-0.3499799966812134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theme="0" tint="-0.3499799966812134"/>
      </top>
      <bottom>
        <color indexed="63"/>
      </bottom>
    </border>
    <border>
      <left style="thin">
        <color indexed="8"/>
      </left>
      <right>
        <color indexed="63"/>
      </right>
      <top style="thin">
        <color theme="0" tint="-0.3499799966812134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8"/>
      </left>
      <right style="medium"/>
      <top style="thin">
        <color theme="0" tint="-0.3499799966812134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theme="0" tint="-0.3499799966812134"/>
      </bottom>
    </border>
    <border>
      <left style="medium">
        <color indexed="8"/>
      </left>
      <right style="medium"/>
      <top style="thin">
        <color theme="0" tint="-0.3499799966812134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thin">
        <color theme="0" tint="-0.349979996681213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>
        <color theme="0" tint="-0.3499799966812134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55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55"/>
      </bottom>
    </border>
    <border>
      <left style="thin">
        <color indexed="8"/>
      </left>
      <right style="medium"/>
      <top>
        <color indexed="63"/>
      </top>
      <bottom style="thin">
        <color indexed="55"/>
      </bottom>
    </border>
    <border>
      <left>
        <color indexed="63"/>
      </left>
      <right style="medium"/>
      <top>
        <color indexed="63"/>
      </top>
      <bottom style="thin">
        <color indexed="55"/>
      </bottom>
    </border>
    <border>
      <left style="medium">
        <color indexed="8"/>
      </left>
      <right style="medium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 style="thin">
        <color indexed="55"/>
      </bottom>
    </border>
    <border>
      <left style="thin">
        <color theme="0" tint="-0.3499799966812134"/>
      </left>
      <right>
        <color indexed="63"/>
      </right>
      <top style="thin">
        <color indexed="55"/>
      </top>
      <bottom style="thin">
        <color theme="0" tint="-0.3499799966812134"/>
      </bottom>
    </border>
    <border>
      <left style="thin">
        <color indexed="8"/>
      </left>
      <right style="thin">
        <color theme="0" tint="-0.3499799966812134"/>
      </right>
      <top style="thin">
        <color theme="0" tint="-0.3499799966812134"/>
      </top>
      <bottom style="thin">
        <color indexed="55"/>
      </bottom>
    </border>
    <border>
      <left style="thin">
        <color indexed="8"/>
      </left>
      <right style="thin">
        <color theme="0" tint="-0.3499799966812134"/>
      </right>
      <top style="thin">
        <color indexed="55"/>
      </top>
      <bottom style="thin">
        <color theme="0" tint="-0.3499799966812134"/>
      </bottom>
    </border>
    <border>
      <left style="thin">
        <color indexed="55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8"/>
      </left>
      <right style="thin">
        <color indexed="55"/>
      </right>
      <top style="thin">
        <color indexed="55"/>
      </top>
      <bottom style="thin"/>
    </border>
    <border>
      <left style="thin">
        <color indexed="8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55"/>
      </right>
      <top style="thin">
        <color indexed="8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55"/>
      </bottom>
    </border>
    <border>
      <left>
        <color indexed="63"/>
      </left>
      <right style="thin">
        <color indexed="30"/>
      </right>
      <top style="thin">
        <color indexed="55"/>
      </top>
      <bottom style="thin">
        <color indexed="55"/>
      </bottom>
    </border>
    <border>
      <left style="thin">
        <color indexed="30"/>
      </left>
      <right style="thin">
        <color indexed="30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30"/>
      </right>
      <top>
        <color indexed="63"/>
      </top>
      <bottom style="thin">
        <color indexed="30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theme="0" tint="-0.24997000396251678"/>
      </bottom>
    </border>
    <border>
      <left style="thin"/>
      <right style="thin"/>
      <top style="thin"/>
      <bottom style="thin"/>
    </border>
    <border>
      <left style="thin"/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FFFF00"/>
      </right>
      <top style="thin">
        <color indexed="8"/>
      </top>
      <bottom>
        <color indexed="63"/>
      </bottom>
    </border>
    <border>
      <left>
        <color indexed="63"/>
      </left>
      <right style="thin">
        <color rgb="FFFFFF00"/>
      </right>
      <top>
        <color indexed="63"/>
      </top>
      <bottom>
        <color indexed="63"/>
      </bottom>
    </border>
    <border>
      <left>
        <color indexed="63"/>
      </left>
      <right style="thin">
        <color rgb="FFFFFF00"/>
      </right>
      <top>
        <color indexed="63"/>
      </top>
      <bottom style="thin">
        <color indexed="8"/>
      </bottom>
    </border>
    <border>
      <left>
        <color indexed="63"/>
      </left>
      <right style="thin">
        <color rgb="FFFFFF00"/>
      </right>
      <top style="double">
        <color indexed="8"/>
      </top>
      <bottom>
        <color indexed="63"/>
      </bottom>
    </border>
    <border>
      <left>
        <color indexed="63"/>
      </left>
      <right style="thin">
        <color rgb="FFFFFF00"/>
      </right>
      <top>
        <color indexed="63"/>
      </top>
      <bottom style="thin">
        <color theme="0" tint="-0.24997000396251678"/>
      </bottom>
    </border>
    <border>
      <left>
        <color indexed="63"/>
      </left>
      <right style="thin">
        <color rgb="FFFFFF00"/>
      </right>
      <top>
        <color indexed="63"/>
      </top>
      <bottom style="thin"/>
    </border>
    <border>
      <left>
        <color indexed="63"/>
      </left>
      <right style="thin">
        <color rgb="FFFFFF00"/>
      </right>
      <top style="thin"/>
      <bottom>
        <color indexed="63"/>
      </bottom>
    </border>
    <border>
      <left style="thin"/>
      <right style="thin">
        <color rgb="FFFFFF00"/>
      </right>
      <top>
        <color indexed="63"/>
      </top>
      <bottom style="thin"/>
    </border>
    <border>
      <left style="thin"/>
      <right style="thin">
        <color theme="0"/>
      </right>
      <top>
        <color indexed="63"/>
      </top>
      <bottom style="thin">
        <color rgb="FFFFFF00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rgb="FFFFFF00"/>
      </bottom>
    </border>
    <border>
      <left>
        <color indexed="63"/>
      </left>
      <right style="thin"/>
      <top>
        <color indexed="63"/>
      </top>
      <bottom style="thin">
        <color rgb="FFFFFF00"/>
      </bottom>
    </border>
    <border>
      <left style="thin"/>
      <right style="thin"/>
      <top style="thin"/>
      <bottom style="thin">
        <color rgb="FFFFFF00"/>
      </bottom>
    </border>
    <border>
      <left style="thin">
        <color indexed="8"/>
      </left>
      <right style="thin">
        <color rgb="FF92D050"/>
      </right>
      <top style="thin">
        <color indexed="8"/>
      </top>
      <bottom>
        <color indexed="63"/>
      </bottom>
    </border>
    <border>
      <left>
        <color indexed="63"/>
      </left>
      <right style="thin">
        <color rgb="FF92D050"/>
      </right>
      <top>
        <color indexed="63"/>
      </top>
      <bottom>
        <color indexed="63"/>
      </bottom>
    </border>
    <border>
      <left style="thin">
        <color indexed="8"/>
      </left>
      <right style="thin">
        <color rgb="FF92D050"/>
      </right>
      <top>
        <color indexed="63"/>
      </top>
      <bottom style="thin">
        <color indexed="8"/>
      </bottom>
    </border>
    <border>
      <left>
        <color indexed="63"/>
      </left>
      <right style="thin">
        <color rgb="FF92D050"/>
      </right>
      <top style="double">
        <color indexed="8"/>
      </top>
      <bottom>
        <color indexed="63"/>
      </bottom>
    </border>
    <border>
      <left>
        <color indexed="63"/>
      </left>
      <right style="thin">
        <color rgb="FF92D050"/>
      </right>
      <top>
        <color indexed="63"/>
      </top>
      <bottom style="thin">
        <color theme="0" tint="-0.24997000396251678"/>
      </bottom>
    </border>
    <border>
      <left style="thin"/>
      <right style="thin">
        <color rgb="FF92D050"/>
      </right>
      <top>
        <color indexed="63"/>
      </top>
      <bottom style="thin">
        <color theme="0" tint="-0.24997000396251678"/>
      </bottom>
    </border>
    <border>
      <left style="thin"/>
      <right style="thin">
        <color rgb="FF92D050"/>
      </right>
      <top>
        <color indexed="63"/>
      </top>
      <bottom>
        <color indexed="63"/>
      </bottom>
    </border>
    <border>
      <left style="thin"/>
      <right style="thin">
        <color rgb="FF92D050"/>
      </right>
      <top>
        <color indexed="63"/>
      </top>
      <bottom style="thin"/>
    </border>
    <border>
      <left style="thin"/>
      <right style="thin">
        <color rgb="FF92D050"/>
      </right>
      <top style="thin"/>
      <bottom style="thin"/>
    </border>
    <border>
      <left style="thin">
        <color rgb="FF92D050"/>
      </left>
      <right style="thin">
        <color rgb="FFFFFF00"/>
      </right>
      <top style="thin">
        <color rgb="FF92D050"/>
      </top>
      <bottom>
        <color indexed="63"/>
      </bottom>
    </border>
    <border>
      <left style="thin"/>
      <right style="thin">
        <color theme="0"/>
      </right>
      <top>
        <color indexed="63"/>
      </top>
      <bottom style="thin">
        <color rgb="FF92D050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rgb="FF92D050"/>
      </bottom>
    </border>
    <border>
      <left>
        <color indexed="63"/>
      </left>
      <right style="thin"/>
      <top>
        <color indexed="63"/>
      </top>
      <bottom style="thin">
        <color rgb="FF92D050"/>
      </bottom>
    </border>
    <border>
      <left style="thin"/>
      <right>
        <color indexed="63"/>
      </right>
      <top>
        <color indexed="63"/>
      </top>
      <bottom style="thin">
        <color rgb="FF92D050"/>
      </bottom>
    </border>
    <border>
      <left>
        <color indexed="63"/>
      </left>
      <right style="thin"/>
      <top style="thin"/>
      <bottom style="thin">
        <color rgb="FF92D050"/>
      </bottom>
    </border>
    <border>
      <left>
        <color indexed="63"/>
      </left>
      <right style="thin">
        <color rgb="FF92D050"/>
      </right>
      <top>
        <color indexed="63"/>
      </top>
      <bottom style="thin"/>
    </border>
    <border>
      <left>
        <color indexed="63"/>
      </left>
      <right style="thin">
        <color rgb="FF92D050"/>
      </right>
      <top style="thin"/>
      <bottom>
        <color indexed="63"/>
      </bottom>
    </border>
    <border>
      <left style="thin">
        <color rgb="FFFFFF00"/>
      </left>
      <right style="thin">
        <color rgb="FF92D050"/>
      </right>
      <top style="thin">
        <color indexed="8"/>
      </top>
      <bottom>
        <color indexed="63"/>
      </bottom>
    </border>
    <border>
      <left style="thin">
        <color rgb="FFFFFF00"/>
      </left>
      <right style="thin">
        <color rgb="FF92D050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343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3" fillId="33" borderId="12" xfId="0" applyFont="1" applyFill="1" applyBorder="1" applyAlignment="1">
      <alignment horizontal="center" wrapText="1"/>
    </xf>
    <xf numFmtId="0" fontId="3" fillId="33" borderId="13" xfId="0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0" fontId="3" fillId="0" borderId="14" xfId="0" applyFont="1" applyBorder="1" applyAlignment="1">
      <alignment horizontal="left" indent="2"/>
    </xf>
    <xf numFmtId="164" fontId="3" fillId="0" borderId="12" xfId="0" applyNumberFormat="1" applyFont="1" applyBorder="1" applyAlignment="1">
      <alignment horizontal="left" indent="7"/>
    </xf>
    <xf numFmtId="166" fontId="3" fillId="0" borderId="15" xfId="42" applyNumberFormat="1" applyFont="1" applyFill="1" applyBorder="1" applyAlignment="1" applyProtection="1">
      <alignment horizontal="right" indent="8"/>
      <protection/>
    </xf>
    <xf numFmtId="9" fontId="0" fillId="0" borderId="0" xfId="57" applyNumberFormat="1" applyFont="1" applyFill="1" applyBorder="1" applyAlignment="1" applyProtection="1">
      <alignment/>
      <protection/>
    </xf>
    <xf numFmtId="167" fontId="0" fillId="0" borderId="0" xfId="42" applyNumberFormat="1" applyFont="1" applyFill="1" applyBorder="1" applyAlignment="1" applyProtection="1">
      <alignment horizontal="right"/>
      <protection/>
    </xf>
    <xf numFmtId="168" fontId="0" fillId="0" borderId="0" xfId="57" applyNumberFormat="1" applyFont="1" applyFill="1" applyBorder="1" applyAlignment="1" applyProtection="1">
      <alignment/>
      <protection/>
    </xf>
    <xf numFmtId="169" fontId="0" fillId="0" borderId="0" xfId="0" applyNumberFormat="1" applyAlignment="1">
      <alignment/>
    </xf>
    <xf numFmtId="10" fontId="0" fillId="0" borderId="0" xfId="57" applyNumberFormat="1" applyFont="1" applyFill="1" applyBorder="1" applyAlignment="1" applyProtection="1">
      <alignment/>
      <protection/>
    </xf>
    <xf numFmtId="0" fontId="3" fillId="0" borderId="16" xfId="0" applyFont="1" applyBorder="1" applyAlignment="1">
      <alignment horizontal="left" indent="2"/>
    </xf>
    <xf numFmtId="164" fontId="3" fillId="0" borderId="17" xfId="0" applyNumberFormat="1" applyFont="1" applyBorder="1" applyAlignment="1">
      <alignment horizontal="left" indent="7"/>
    </xf>
    <xf numFmtId="166" fontId="3" fillId="0" borderId="18" xfId="42" applyNumberFormat="1" applyFont="1" applyFill="1" applyBorder="1" applyAlignment="1" applyProtection="1">
      <alignment horizontal="right" indent="8"/>
      <protection/>
    </xf>
    <xf numFmtId="0" fontId="0" fillId="0" borderId="14" xfId="0" applyFont="1" applyBorder="1" applyAlignment="1">
      <alignment horizontal="left" indent="2"/>
    </xf>
    <xf numFmtId="164" fontId="0" fillId="0" borderId="19" xfId="0" applyNumberFormat="1" applyBorder="1" applyAlignment="1">
      <alignment horizontal="left" indent="7"/>
    </xf>
    <xf numFmtId="166" fontId="0" fillId="0" borderId="20" xfId="42" applyNumberFormat="1" applyFont="1" applyFill="1" applyBorder="1" applyAlignment="1" applyProtection="1">
      <alignment horizontal="right" indent="8"/>
      <protection/>
    </xf>
    <xf numFmtId="0" fontId="0" fillId="0" borderId="16" xfId="0" applyFont="1" applyBorder="1" applyAlignment="1">
      <alignment horizontal="left" indent="2"/>
    </xf>
    <xf numFmtId="0" fontId="0" fillId="34" borderId="17" xfId="0" applyFont="1" applyFill="1" applyBorder="1" applyAlignment="1">
      <alignment horizontal="center" wrapText="1"/>
    </xf>
    <xf numFmtId="0" fontId="0" fillId="34" borderId="21" xfId="0" applyFill="1" applyBorder="1" applyAlignment="1">
      <alignment wrapText="1"/>
    </xf>
    <xf numFmtId="170" fontId="0" fillId="0" borderId="0" xfId="57" applyNumberFormat="1" applyFont="1" applyFill="1" applyBorder="1" applyAlignment="1" applyProtection="1">
      <alignment/>
      <protection/>
    </xf>
    <xf numFmtId="0" fontId="0" fillId="0" borderId="22" xfId="0" applyFont="1" applyBorder="1" applyAlignment="1">
      <alignment horizontal="left" indent="2"/>
    </xf>
    <xf numFmtId="0" fontId="0" fillId="34" borderId="23" xfId="0" applyFont="1" applyFill="1" applyBorder="1" applyAlignment="1">
      <alignment horizontal="center" wrapText="1"/>
    </xf>
    <xf numFmtId="0" fontId="0" fillId="34" borderId="24" xfId="0" applyFont="1" applyFill="1" applyBorder="1" applyAlignment="1">
      <alignment horizontal="center" wrapText="1"/>
    </xf>
    <xf numFmtId="0" fontId="0" fillId="0" borderId="25" xfId="0" applyFont="1" applyBorder="1" applyAlignment="1">
      <alignment horizontal="left" indent="2"/>
    </xf>
    <xf numFmtId="171" fontId="0" fillId="0" borderId="0" xfId="0" applyNumberFormat="1" applyAlignment="1">
      <alignment/>
    </xf>
    <xf numFmtId="11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 indent="1"/>
    </xf>
    <xf numFmtId="0" fontId="5" fillId="0" borderId="0" xfId="0" applyFont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27" xfId="0" applyFont="1" applyBorder="1" applyAlignment="1">
      <alignment/>
    </xf>
    <xf numFmtId="0" fontId="3" fillId="0" borderId="0" xfId="0" applyFont="1" applyAlignment="1">
      <alignment horizontal="right" indent="2"/>
    </xf>
    <xf numFmtId="0" fontId="0" fillId="0" borderId="0" xfId="0" applyAlignment="1">
      <alignment horizontal="left" indent="3"/>
    </xf>
    <xf numFmtId="0" fontId="0" fillId="0" borderId="28" xfId="0" applyBorder="1" applyAlignment="1">
      <alignment/>
    </xf>
    <xf numFmtId="0" fontId="0" fillId="0" borderId="27" xfId="0" applyFont="1" applyBorder="1" applyAlignment="1">
      <alignment horizontal="right"/>
    </xf>
    <xf numFmtId="0" fontId="3" fillId="0" borderId="0" xfId="0" applyFont="1" applyAlignment="1">
      <alignment/>
    </xf>
    <xf numFmtId="0" fontId="0" fillId="0" borderId="0" xfId="0" applyFont="1" applyAlignment="1">
      <alignment horizontal="right"/>
    </xf>
    <xf numFmtId="1" fontId="5" fillId="0" borderId="0" xfId="0" applyNumberFormat="1" applyFont="1" applyAlignment="1">
      <alignment horizontal="right" indent="1"/>
    </xf>
    <xf numFmtId="0" fontId="0" fillId="0" borderId="0" xfId="0" applyAlignment="1">
      <alignment horizontal="right" indent="2"/>
    </xf>
    <xf numFmtId="0" fontId="0" fillId="0" borderId="0" xfId="0" applyAlignment="1">
      <alignment horizontal="left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27" xfId="0" applyFont="1" applyBorder="1" applyAlignment="1">
      <alignment horizontal="right" indent="1"/>
    </xf>
    <xf numFmtId="0" fontId="3" fillId="0" borderId="0" xfId="0" applyFont="1" applyAlignment="1">
      <alignment horizontal="right"/>
    </xf>
    <xf numFmtId="0" fontId="10" fillId="0" borderId="26" xfId="0" applyFont="1" applyBorder="1" applyAlignment="1">
      <alignment horizontal="right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11" fillId="0" borderId="26" xfId="0" applyFont="1" applyBorder="1" applyAlignment="1">
      <alignment horizontal="left"/>
    </xf>
    <xf numFmtId="0" fontId="3" fillId="0" borderId="32" xfId="0" applyFont="1" applyBorder="1" applyAlignment="1">
      <alignment horizontal="center"/>
    </xf>
    <xf numFmtId="0" fontId="12" fillId="0" borderId="27" xfId="0" applyFont="1" applyBorder="1" applyAlignment="1">
      <alignment horizontal="right"/>
    </xf>
    <xf numFmtId="1" fontId="12" fillId="0" borderId="0" xfId="0" applyNumberFormat="1" applyFont="1" applyAlignment="1">
      <alignment/>
    </xf>
    <xf numFmtId="1" fontId="12" fillId="0" borderId="33" xfId="0" applyNumberFormat="1" applyFont="1" applyBorder="1" applyAlignment="1">
      <alignment/>
    </xf>
    <xf numFmtId="1" fontId="12" fillId="0" borderId="27" xfId="0" applyNumberFormat="1" applyFont="1" applyBorder="1" applyAlignment="1">
      <alignment/>
    </xf>
    <xf numFmtId="1" fontId="12" fillId="0" borderId="34" xfId="0" applyNumberFormat="1" applyFont="1" applyBorder="1" applyAlignment="1">
      <alignment/>
    </xf>
    <xf numFmtId="1" fontId="12" fillId="0" borderId="28" xfId="0" applyNumberFormat="1" applyFont="1" applyBorder="1" applyAlignment="1">
      <alignment/>
    </xf>
    <xf numFmtId="1" fontId="14" fillId="35" borderId="35" xfId="0" applyNumberFormat="1" applyFont="1" applyFill="1" applyBorder="1" applyAlignment="1">
      <alignment/>
    </xf>
    <xf numFmtId="9" fontId="12" fillId="0" borderId="0" xfId="57" applyFont="1" applyFill="1" applyBorder="1" applyAlignment="1" applyProtection="1">
      <alignment/>
      <protection/>
    </xf>
    <xf numFmtId="9" fontId="12" fillId="0" borderId="33" xfId="57" applyFont="1" applyFill="1" applyBorder="1" applyAlignment="1" applyProtection="1">
      <alignment/>
      <protection/>
    </xf>
    <xf numFmtId="9" fontId="12" fillId="0" borderId="27" xfId="57" applyFont="1" applyFill="1" applyBorder="1" applyAlignment="1" applyProtection="1">
      <alignment/>
      <protection/>
    </xf>
    <xf numFmtId="9" fontId="12" fillId="0" borderId="34" xfId="57" applyFont="1" applyFill="1" applyBorder="1" applyAlignment="1" applyProtection="1">
      <alignment/>
      <protection/>
    </xf>
    <xf numFmtId="9" fontId="12" fillId="0" borderId="28" xfId="57" applyFont="1" applyFill="1" applyBorder="1" applyAlignment="1" applyProtection="1">
      <alignment/>
      <protection/>
    </xf>
    <xf numFmtId="2" fontId="14" fillId="35" borderId="35" xfId="0" applyNumberFormat="1" applyFont="1" applyFill="1" applyBorder="1" applyAlignment="1">
      <alignment/>
    </xf>
    <xf numFmtId="0" fontId="12" fillId="0" borderId="36" xfId="0" applyFont="1" applyBorder="1" applyAlignment="1">
      <alignment horizontal="right"/>
    </xf>
    <xf numFmtId="1" fontId="12" fillId="0" borderId="37" xfId="0" applyNumberFormat="1" applyFont="1" applyBorder="1" applyAlignment="1">
      <alignment/>
    </xf>
    <xf numFmtId="1" fontId="12" fillId="0" borderId="38" xfId="0" applyNumberFormat="1" applyFont="1" applyBorder="1" applyAlignment="1">
      <alignment/>
    </xf>
    <xf numFmtId="1" fontId="12" fillId="0" borderId="36" xfId="0" applyNumberFormat="1" applyFont="1" applyBorder="1" applyAlignment="1">
      <alignment/>
    </xf>
    <xf numFmtId="1" fontId="12" fillId="0" borderId="39" xfId="0" applyNumberFormat="1" applyFont="1" applyBorder="1" applyAlignment="1">
      <alignment/>
    </xf>
    <xf numFmtId="1" fontId="12" fillId="0" borderId="40" xfId="0" applyNumberFormat="1" applyFont="1" applyBorder="1" applyAlignment="1">
      <alignment/>
    </xf>
    <xf numFmtId="172" fontId="0" fillId="0" borderId="0" xfId="0" applyNumberFormat="1" applyAlignment="1">
      <alignment/>
    </xf>
    <xf numFmtId="0" fontId="12" fillId="0" borderId="41" xfId="0" applyFont="1" applyBorder="1" applyAlignment="1">
      <alignment horizontal="right"/>
    </xf>
    <xf numFmtId="9" fontId="12" fillId="0" borderId="42" xfId="57" applyFont="1" applyFill="1" applyBorder="1" applyAlignment="1" applyProtection="1">
      <alignment/>
      <protection/>
    </xf>
    <xf numFmtId="9" fontId="12" fillId="0" borderId="43" xfId="57" applyFont="1" applyFill="1" applyBorder="1" applyAlignment="1" applyProtection="1">
      <alignment/>
      <protection/>
    </xf>
    <xf numFmtId="9" fontId="12" fillId="0" borderId="41" xfId="57" applyFont="1" applyFill="1" applyBorder="1" applyAlignment="1" applyProtection="1">
      <alignment/>
      <protection/>
    </xf>
    <xf numFmtId="9" fontId="12" fillId="0" borderId="44" xfId="57" applyFont="1" applyFill="1" applyBorder="1" applyAlignment="1" applyProtection="1">
      <alignment/>
      <protection/>
    </xf>
    <xf numFmtId="9" fontId="12" fillId="0" borderId="45" xfId="57" applyFont="1" applyFill="1" applyBorder="1" applyAlignment="1" applyProtection="1">
      <alignment/>
      <protection/>
    </xf>
    <xf numFmtId="172" fontId="14" fillId="35" borderId="35" xfId="0" applyNumberFormat="1" applyFont="1" applyFill="1" applyBorder="1" applyAlignment="1">
      <alignment/>
    </xf>
    <xf numFmtId="0" fontId="1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1" fontId="12" fillId="0" borderId="0" xfId="0" applyNumberFormat="1" applyFont="1" applyBorder="1" applyAlignment="1">
      <alignment/>
    </xf>
    <xf numFmtId="0" fontId="12" fillId="0" borderId="0" xfId="0" applyFont="1" applyAlignment="1">
      <alignment horizontal="right" vertical="top"/>
    </xf>
    <xf numFmtId="1" fontId="12" fillId="0" borderId="0" xfId="0" applyNumberFormat="1" applyFont="1" applyAlignment="1">
      <alignment vertical="top"/>
    </xf>
    <xf numFmtId="1" fontId="0" fillId="0" borderId="0" xfId="0" applyNumberFormat="1" applyFill="1" applyBorder="1" applyAlignment="1">
      <alignment horizontal="left"/>
    </xf>
    <xf numFmtId="0" fontId="0" fillId="0" borderId="46" xfId="0" applyBorder="1" applyAlignment="1">
      <alignment/>
    </xf>
    <xf numFmtId="0" fontId="3" fillId="0" borderId="47" xfId="0" applyFont="1" applyBorder="1" applyAlignment="1">
      <alignment horizontal="right"/>
    </xf>
    <xf numFmtId="0" fontId="0" fillId="0" borderId="48" xfId="0" applyBorder="1" applyAlignment="1" applyProtection="1">
      <alignment/>
      <protection locked="0"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3" fillId="0" borderId="51" xfId="0" applyFont="1" applyBorder="1" applyAlignment="1">
      <alignment horizontal="right" indent="2"/>
    </xf>
    <xf numFmtId="0" fontId="3" fillId="0" borderId="52" xfId="0" applyFont="1" applyBorder="1" applyAlignment="1">
      <alignment horizontal="right" indent="2"/>
    </xf>
    <xf numFmtId="0" fontId="0" fillId="0" borderId="53" xfId="0" applyBorder="1" applyAlignment="1">
      <alignment/>
    </xf>
    <xf numFmtId="172" fontId="0" fillId="0" borderId="54" xfId="0" applyNumberFormat="1" applyBorder="1" applyAlignment="1">
      <alignment horizontal="left" indent="3"/>
    </xf>
    <xf numFmtId="172" fontId="0" fillId="0" borderId="49" xfId="0" applyNumberFormat="1" applyBorder="1" applyAlignment="1">
      <alignment horizontal="left" indent="3"/>
    </xf>
    <xf numFmtId="172" fontId="0" fillId="0" borderId="55" xfId="0" applyNumberFormat="1" applyBorder="1" applyAlignment="1">
      <alignment horizontal="left" indent="3"/>
    </xf>
    <xf numFmtId="172" fontId="0" fillId="0" borderId="56" xfId="0" applyNumberFormat="1" applyBorder="1" applyAlignment="1">
      <alignment horizontal="left" indent="3"/>
    </xf>
    <xf numFmtId="0" fontId="7" fillId="0" borderId="26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58" fillId="36" borderId="26" xfId="0" applyFont="1" applyFill="1" applyBorder="1" applyAlignment="1">
      <alignment horizontal="center"/>
    </xf>
    <xf numFmtId="1" fontId="59" fillId="36" borderId="0" xfId="0" applyNumberFormat="1" applyFont="1" applyFill="1" applyAlignment="1">
      <alignment horizontal="right" indent="1"/>
    </xf>
    <xf numFmtId="1" fontId="59" fillId="36" borderId="57" xfId="0" applyNumberFormat="1" applyFont="1" applyFill="1" applyBorder="1" applyAlignment="1">
      <alignment horizontal="right" indent="1"/>
    </xf>
    <xf numFmtId="1" fontId="59" fillId="36" borderId="58" xfId="0" applyNumberFormat="1" applyFont="1" applyFill="1" applyBorder="1" applyAlignment="1">
      <alignment horizontal="right" indent="1"/>
    </xf>
    <xf numFmtId="2" fontId="0" fillId="0" borderId="59" xfId="0" applyNumberFormat="1" applyBorder="1" applyAlignment="1">
      <alignment horizontal="center"/>
    </xf>
    <xf numFmtId="0" fontId="3" fillId="0" borderId="60" xfId="0" applyFont="1" applyBorder="1" applyAlignment="1">
      <alignment horizontal="right" indent="2"/>
    </xf>
    <xf numFmtId="0" fontId="3" fillId="0" borderId="58" xfId="0" applyFont="1" applyBorder="1" applyAlignment="1">
      <alignment horizontal="right" indent="2"/>
    </xf>
    <xf numFmtId="0" fontId="0" fillId="0" borderId="61" xfId="0" applyBorder="1" applyAlignment="1">
      <alignment/>
    </xf>
    <xf numFmtId="0" fontId="0" fillId="0" borderId="62" xfId="0" applyBorder="1" applyAlignment="1">
      <alignment/>
    </xf>
    <xf numFmtId="2" fontId="0" fillId="0" borderId="63" xfId="0" applyNumberFormat="1" applyBorder="1" applyAlignment="1">
      <alignment/>
    </xf>
    <xf numFmtId="2" fontId="0" fillId="0" borderId="64" xfId="0" applyNumberFormat="1" applyBorder="1" applyAlignment="1">
      <alignment/>
    </xf>
    <xf numFmtId="0" fontId="16" fillId="0" borderId="0" xfId="0" applyFont="1" applyFill="1" applyBorder="1" applyAlignment="1">
      <alignment horizontal="center"/>
    </xf>
    <xf numFmtId="1" fontId="59" fillId="36" borderId="0" xfId="0" applyNumberFormat="1" applyFont="1" applyFill="1" applyBorder="1" applyAlignment="1">
      <alignment horizontal="right" indent="1"/>
    </xf>
    <xf numFmtId="172" fontId="3" fillId="0" borderId="52" xfId="0" applyNumberFormat="1" applyFont="1" applyBorder="1" applyAlignment="1">
      <alignment horizontal="right" indent="2"/>
    </xf>
    <xf numFmtId="2" fontId="0" fillId="0" borderId="65" xfId="0" applyNumberFormat="1" applyBorder="1" applyAlignment="1">
      <alignment horizontal="center"/>
    </xf>
    <xf numFmtId="2" fontId="0" fillId="0" borderId="66" xfId="0" applyNumberFormat="1" applyBorder="1" applyAlignment="1">
      <alignment horizontal="center"/>
    </xf>
    <xf numFmtId="2" fontId="0" fillId="0" borderId="29" xfId="0" applyNumberFormat="1" applyBorder="1" applyAlignment="1">
      <alignment horizontal="center"/>
    </xf>
    <xf numFmtId="0" fontId="0" fillId="0" borderId="27" xfId="0" applyBorder="1" applyAlignment="1">
      <alignment horizontal="center"/>
    </xf>
    <xf numFmtId="1" fontId="8" fillId="35" borderId="67" xfId="0" applyNumberFormat="1" applyFont="1" applyFill="1" applyBorder="1" applyAlignment="1">
      <alignment horizontal="center"/>
    </xf>
    <xf numFmtId="1" fontId="59" fillId="36" borderId="68" xfId="0" applyNumberFormat="1" applyFont="1" applyFill="1" applyBorder="1" applyAlignment="1">
      <alignment horizontal="center"/>
    </xf>
    <xf numFmtId="0" fontId="0" fillId="0" borderId="69" xfId="0" applyBorder="1" applyAlignment="1">
      <alignment/>
    </xf>
    <xf numFmtId="0" fontId="6" fillId="0" borderId="70" xfId="0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6" fillId="0" borderId="53" xfId="0" applyFont="1" applyBorder="1" applyAlignment="1">
      <alignment horizontal="center"/>
    </xf>
    <xf numFmtId="2" fontId="0" fillId="0" borderId="71" xfId="0" applyNumberFormat="1" applyBorder="1" applyAlignment="1">
      <alignment/>
    </xf>
    <xf numFmtId="0" fontId="0" fillId="0" borderId="0" xfId="0" applyFont="1" applyBorder="1" applyAlignment="1">
      <alignment horizontal="right"/>
    </xf>
    <xf numFmtId="0" fontId="16" fillId="0" borderId="70" xfId="0" applyFont="1" applyFill="1" applyBorder="1" applyAlignment="1">
      <alignment horizontal="center"/>
    </xf>
    <xf numFmtId="0" fontId="60" fillId="37" borderId="46" xfId="0" applyFont="1" applyFill="1" applyBorder="1" applyAlignment="1">
      <alignment/>
    </xf>
    <xf numFmtId="2" fontId="0" fillId="0" borderId="72" xfId="0" applyNumberFormat="1" applyBorder="1" applyAlignment="1">
      <alignment/>
    </xf>
    <xf numFmtId="2" fontId="10" fillId="0" borderId="0" xfId="0" applyNumberFormat="1" applyFont="1" applyAlignment="1">
      <alignment/>
    </xf>
    <xf numFmtId="0" fontId="10" fillId="0" borderId="73" xfId="0" applyFont="1" applyBorder="1" applyAlignment="1">
      <alignment/>
    </xf>
    <xf numFmtId="0" fontId="10" fillId="0" borderId="27" xfId="0" applyFont="1" applyBorder="1" applyAlignment="1">
      <alignment/>
    </xf>
    <xf numFmtId="0" fontId="10" fillId="0" borderId="34" xfId="0" applyFont="1" applyBorder="1" applyAlignment="1">
      <alignment/>
    </xf>
    <xf numFmtId="2" fontId="10" fillId="0" borderId="34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2" fontId="10" fillId="0" borderId="27" xfId="0" applyNumberFormat="1" applyFont="1" applyBorder="1" applyAlignment="1">
      <alignment/>
    </xf>
    <xf numFmtId="0" fontId="0" fillId="0" borderId="0" xfId="0" applyAlignment="1">
      <alignment horizontal="left" indent="2"/>
    </xf>
    <xf numFmtId="0" fontId="10" fillId="0" borderId="0" xfId="0" applyFont="1" applyAlignment="1">
      <alignment horizontal="left" vertical="top" indent="2"/>
    </xf>
    <xf numFmtId="0" fontId="12" fillId="0" borderId="0" xfId="0" applyFont="1" applyFill="1" applyBorder="1" applyAlignment="1">
      <alignment horizontal="right" vertical="center" indent="2"/>
    </xf>
    <xf numFmtId="0" fontId="3" fillId="0" borderId="0" xfId="0" applyFont="1" applyAlignment="1">
      <alignment horizontal="left" indent="2"/>
    </xf>
    <xf numFmtId="0" fontId="12" fillId="0" borderId="0" xfId="0" applyFont="1" applyBorder="1" applyAlignment="1">
      <alignment horizontal="right" vertical="top"/>
    </xf>
    <xf numFmtId="0" fontId="3" fillId="0" borderId="74" xfId="0" applyFont="1" applyBorder="1" applyAlignment="1">
      <alignment horizontal="right" indent="1"/>
    </xf>
    <xf numFmtId="2" fontId="10" fillId="0" borderId="75" xfId="0" applyNumberFormat="1" applyFont="1" applyBorder="1" applyAlignment="1">
      <alignment/>
    </xf>
    <xf numFmtId="0" fontId="10" fillId="0" borderId="74" xfId="0" applyFont="1" applyBorder="1" applyAlignment="1">
      <alignment/>
    </xf>
    <xf numFmtId="0" fontId="10" fillId="0" borderId="76" xfId="0" applyFont="1" applyBorder="1" applyAlignment="1">
      <alignment/>
    </xf>
    <xf numFmtId="2" fontId="10" fillId="0" borderId="76" xfId="0" applyNumberFormat="1" applyFont="1" applyBorder="1" applyAlignment="1">
      <alignment/>
    </xf>
    <xf numFmtId="0" fontId="10" fillId="0" borderId="75" xfId="0" applyFont="1" applyBorder="1" applyAlignment="1">
      <alignment/>
    </xf>
    <xf numFmtId="2" fontId="10" fillId="0" borderId="74" xfId="0" applyNumberFormat="1" applyFont="1" applyBorder="1" applyAlignment="1">
      <alignment/>
    </xf>
    <xf numFmtId="0" fontId="9" fillId="38" borderId="27" xfId="0" applyFont="1" applyFill="1" applyBorder="1" applyAlignment="1">
      <alignment horizontal="right"/>
    </xf>
    <xf numFmtId="0" fontId="9" fillId="38" borderId="0" xfId="0" applyFont="1" applyFill="1" applyAlignment="1">
      <alignment/>
    </xf>
    <xf numFmtId="1" fontId="9" fillId="38" borderId="33" xfId="0" applyNumberFormat="1" applyFont="1" applyFill="1" applyBorder="1" applyAlignment="1">
      <alignment/>
    </xf>
    <xf numFmtId="1" fontId="9" fillId="38" borderId="27" xfId="0" applyNumberFormat="1" applyFont="1" applyFill="1" applyBorder="1" applyAlignment="1">
      <alignment/>
    </xf>
    <xf numFmtId="1" fontId="9" fillId="38" borderId="34" xfId="0" applyNumberFormat="1" applyFont="1" applyFill="1" applyBorder="1" applyAlignment="1">
      <alignment/>
    </xf>
    <xf numFmtId="1" fontId="9" fillId="38" borderId="0" xfId="0" applyNumberFormat="1" applyFont="1" applyFill="1" applyBorder="1" applyAlignment="1">
      <alignment/>
    </xf>
    <xf numFmtId="9" fontId="12" fillId="0" borderId="76" xfId="57" applyFont="1" applyFill="1" applyBorder="1" applyAlignment="1" applyProtection="1">
      <alignment/>
      <protection/>
    </xf>
    <xf numFmtId="9" fontId="12" fillId="0" borderId="77" xfId="57" applyFont="1" applyFill="1" applyBorder="1" applyAlignment="1" applyProtection="1">
      <alignment/>
      <protection/>
    </xf>
    <xf numFmtId="9" fontId="12" fillId="0" borderId="74" xfId="57" applyFont="1" applyFill="1" applyBorder="1" applyAlignment="1" applyProtection="1">
      <alignment/>
      <protection/>
    </xf>
    <xf numFmtId="9" fontId="12" fillId="0" borderId="78" xfId="57" applyFont="1" applyFill="1" applyBorder="1" applyAlignment="1" applyProtection="1">
      <alignment/>
      <protection/>
    </xf>
    <xf numFmtId="9" fontId="12" fillId="0" borderId="79" xfId="57" applyFont="1" applyFill="1" applyBorder="1" applyAlignment="1" applyProtection="1">
      <alignment/>
      <protection/>
    </xf>
    <xf numFmtId="0" fontId="61" fillId="0" borderId="0" xfId="0" applyFont="1" applyAlignment="1">
      <alignment/>
    </xf>
    <xf numFmtId="1" fontId="18" fillId="39" borderId="34" xfId="0" applyNumberFormat="1" applyFont="1" applyFill="1" applyBorder="1" applyAlignment="1">
      <alignment vertical="center"/>
    </xf>
    <xf numFmtId="1" fontId="18" fillId="39" borderId="28" xfId="0" applyNumberFormat="1" applyFont="1" applyFill="1" applyBorder="1" applyAlignment="1">
      <alignment vertical="center"/>
    </xf>
    <xf numFmtId="1" fontId="18" fillId="39" borderId="80" xfId="0" applyNumberFormat="1" applyFont="1" applyFill="1" applyBorder="1" applyAlignment="1">
      <alignment vertical="center"/>
    </xf>
    <xf numFmtId="1" fontId="18" fillId="39" borderId="81" xfId="0" applyNumberFormat="1" applyFont="1" applyFill="1" applyBorder="1" applyAlignment="1">
      <alignment vertical="center"/>
    </xf>
    <xf numFmtId="1" fontId="18" fillId="39" borderId="27" xfId="0" applyNumberFormat="1" applyFont="1" applyFill="1" applyBorder="1" applyAlignment="1">
      <alignment vertical="center"/>
    </xf>
    <xf numFmtId="1" fontId="18" fillId="39" borderId="82" xfId="0" applyNumberFormat="1" applyFont="1" applyFill="1" applyBorder="1" applyAlignment="1">
      <alignment vertical="center"/>
    </xf>
    <xf numFmtId="1" fontId="18" fillId="39" borderId="83" xfId="0" applyNumberFormat="1" applyFont="1" applyFill="1" applyBorder="1" applyAlignment="1">
      <alignment vertical="center"/>
    </xf>
    <xf numFmtId="1" fontId="18" fillId="39" borderId="27" xfId="0" applyNumberFormat="1" applyFont="1" applyFill="1" applyBorder="1" applyAlignment="1">
      <alignment horizontal="right"/>
    </xf>
    <xf numFmtId="1" fontId="62" fillId="40" borderId="34" xfId="0" applyNumberFormat="1" applyFont="1" applyFill="1" applyBorder="1" applyAlignment="1">
      <alignment/>
    </xf>
    <xf numFmtId="9" fontId="62" fillId="40" borderId="76" xfId="57" applyFont="1" applyFill="1" applyBorder="1" applyAlignment="1" applyProtection="1">
      <alignment/>
      <protection/>
    </xf>
    <xf numFmtId="9" fontId="62" fillId="40" borderId="34" xfId="57" applyFont="1" applyFill="1" applyBorder="1" applyAlignment="1" applyProtection="1">
      <alignment/>
      <protection/>
    </xf>
    <xf numFmtId="1" fontId="7" fillId="39" borderId="39" xfId="0" applyNumberFormat="1" applyFont="1" applyFill="1" applyBorder="1" applyAlignment="1">
      <alignment/>
    </xf>
    <xf numFmtId="9" fontId="7" fillId="39" borderId="44" xfId="57" applyFont="1" applyFill="1" applyBorder="1" applyAlignment="1" applyProtection="1">
      <alignment/>
      <protection/>
    </xf>
    <xf numFmtId="1" fontId="7" fillId="39" borderId="34" xfId="0" applyNumberFormat="1" applyFont="1" applyFill="1" applyBorder="1" applyAlignment="1">
      <alignment/>
    </xf>
    <xf numFmtId="9" fontId="7" fillId="39" borderId="34" xfId="57" applyFont="1" applyFill="1" applyBorder="1" applyAlignment="1" applyProtection="1">
      <alignment/>
      <protection/>
    </xf>
    <xf numFmtId="1" fontId="7" fillId="39" borderId="40" xfId="0" applyNumberFormat="1" applyFont="1" applyFill="1" applyBorder="1" applyAlignment="1">
      <alignment/>
    </xf>
    <xf numFmtId="9" fontId="7" fillId="39" borderId="45" xfId="57" applyFont="1" applyFill="1" applyBorder="1" applyAlignment="1" applyProtection="1">
      <alignment/>
      <protection/>
    </xf>
    <xf numFmtId="9" fontId="7" fillId="39" borderId="76" xfId="57" applyFont="1" applyFill="1" applyBorder="1" applyAlignment="1" applyProtection="1">
      <alignment/>
      <protection/>
    </xf>
    <xf numFmtId="0" fontId="12" fillId="0" borderId="84" xfId="0" applyFont="1" applyBorder="1" applyAlignment="1">
      <alignment horizontal="right"/>
    </xf>
    <xf numFmtId="1" fontId="12" fillId="0" borderId="85" xfId="0" applyNumberFormat="1" applyFont="1" applyBorder="1" applyAlignment="1">
      <alignment/>
    </xf>
    <xf numFmtId="1" fontId="12" fillId="0" borderId="86" xfId="0" applyNumberFormat="1" applyFont="1" applyBorder="1" applyAlignment="1">
      <alignment/>
    </xf>
    <xf numFmtId="1" fontId="12" fillId="0" borderId="84" xfId="0" applyNumberFormat="1" applyFont="1" applyBorder="1" applyAlignment="1">
      <alignment/>
    </xf>
    <xf numFmtId="1" fontId="12" fillId="0" borderId="87" xfId="0" applyNumberFormat="1" applyFont="1" applyBorder="1" applyAlignment="1">
      <alignment/>
    </xf>
    <xf numFmtId="1" fontId="62" fillId="40" borderId="87" xfId="0" applyNumberFormat="1" applyFont="1" applyFill="1" applyBorder="1" applyAlignment="1">
      <alignment/>
    </xf>
    <xf numFmtId="1" fontId="7" fillId="39" borderId="87" xfId="0" applyNumberFormat="1" applyFont="1" applyFill="1" applyBorder="1" applyAlignment="1">
      <alignment/>
    </xf>
    <xf numFmtId="0" fontId="12" fillId="0" borderId="74" xfId="0" applyFont="1" applyBorder="1" applyAlignment="1">
      <alignment horizontal="right"/>
    </xf>
    <xf numFmtId="1" fontId="7" fillId="39" borderId="27" xfId="0" applyNumberFormat="1" applyFont="1" applyFill="1" applyBorder="1" applyAlignment="1">
      <alignment/>
    </xf>
    <xf numFmtId="9" fontId="7" fillId="39" borderId="27" xfId="57" applyFont="1" applyFill="1" applyBorder="1" applyAlignment="1" applyProtection="1">
      <alignment/>
      <protection/>
    </xf>
    <xf numFmtId="1" fontId="7" fillId="39" borderId="36" xfId="0" applyNumberFormat="1" applyFont="1" applyFill="1" applyBorder="1" applyAlignment="1">
      <alignment/>
    </xf>
    <xf numFmtId="9" fontId="7" fillId="39" borderId="41" xfId="57" applyFont="1" applyFill="1" applyBorder="1" applyAlignment="1" applyProtection="1">
      <alignment/>
      <protection/>
    </xf>
    <xf numFmtId="1" fontId="7" fillId="39" borderId="33" xfId="0" applyNumberFormat="1" applyFont="1" applyFill="1" applyBorder="1" applyAlignment="1">
      <alignment/>
    </xf>
    <xf numFmtId="9" fontId="7" fillId="39" borderId="33" xfId="57" applyFont="1" applyFill="1" applyBorder="1" applyAlignment="1" applyProtection="1">
      <alignment/>
      <protection/>
    </xf>
    <xf numFmtId="1" fontId="7" fillId="39" borderId="0" xfId="0" applyNumberFormat="1" applyFont="1" applyFill="1" applyBorder="1" applyAlignment="1">
      <alignment/>
    </xf>
    <xf numFmtId="1" fontId="7" fillId="39" borderId="38" xfId="0" applyNumberFormat="1" applyFont="1" applyFill="1" applyBorder="1" applyAlignment="1">
      <alignment/>
    </xf>
    <xf numFmtId="9" fontId="7" fillId="39" borderId="42" xfId="57" applyFont="1" applyFill="1" applyBorder="1" applyAlignment="1" applyProtection="1">
      <alignment/>
      <protection/>
    </xf>
    <xf numFmtId="9" fontId="7" fillId="39" borderId="43" xfId="57" applyFont="1" applyFill="1" applyBorder="1" applyAlignment="1" applyProtection="1">
      <alignment/>
      <protection/>
    </xf>
    <xf numFmtId="9" fontId="7" fillId="39" borderId="0" xfId="57" applyFont="1" applyFill="1" applyBorder="1" applyAlignment="1" applyProtection="1">
      <alignment/>
      <protection/>
    </xf>
    <xf numFmtId="1" fontId="7" fillId="39" borderId="37" xfId="0" applyNumberFormat="1" applyFont="1" applyFill="1" applyBorder="1" applyAlignment="1">
      <alignment/>
    </xf>
    <xf numFmtId="9" fontId="7" fillId="39" borderId="28" xfId="57" applyFont="1" applyFill="1" applyBorder="1" applyAlignment="1" applyProtection="1">
      <alignment/>
      <protection/>
    </xf>
    <xf numFmtId="1" fontId="7" fillId="39" borderId="85" xfId="0" applyNumberFormat="1" applyFont="1" applyFill="1" applyBorder="1" applyAlignment="1">
      <alignment/>
    </xf>
    <xf numFmtId="1" fontId="7" fillId="39" borderId="86" xfId="0" applyNumberFormat="1" applyFont="1" applyFill="1" applyBorder="1" applyAlignment="1">
      <alignment/>
    </xf>
    <xf numFmtId="1" fontId="7" fillId="39" borderId="84" xfId="0" applyNumberFormat="1" applyFont="1" applyFill="1" applyBorder="1" applyAlignment="1">
      <alignment/>
    </xf>
    <xf numFmtId="9" fontId="7" fillId="39" borderId="78" xfId="57" applyFont="1" applyFill="1" applyBorder="1" applyAlignment="1" applyProtection="1">
      <alignment/>
      <protection/>
    </xf>
    <xf numFmtId="9" fontId="7" fillId="39" borderId="77" xfId="57" applyFont="1" applyFill="1" applyBorder="1" applyAlignment="1" applyProtection="1">
      <alignment/>
      <protection/>
    </xf>
    <xf numFmtId="9" fontId="7" fillId="39" borderId="74" xfId="57" applyFont="1" applyFill="1" applyBorder="1" applyAlignment="1" applyProtection="1">
      <alignment/>
      <protection/>
    </xf>
    <xf numFmtId="1" fontId="7" fillId="39" borderId="28" xfId="0" applyNumberFormat="1" applyFont="1" applyFill="1" applyBorder="1" applyAlignment="1">
      <alignment/>
    </xf>
    <xf numFmtId="1" fontId="7" fillId="39" borderId="88" xfId="0" applyNumberFormat="1" applyFont="1" applyFill="1" applyBorder="1" applyAlignment="1">
      <alignment/>
    </xf>
    <xf numFmtId="1" fontId="0" fillId="0" borderId="89" xfId="0" applyNumberFormat="1" applyFill="1" applyBorder="1" applyAlignment="1">
      <alignment horizontal="left"/>
    </xf>
    <xf numFmtId="0" fontId="10" fillId="0" borderId="77" xfId="0" applyFont="1" applyBorder="1" applyAlignment="1">
      <alignment/>
    </xf>
    <xf numFmtId="0" fontId="0" fillId="0" borderId="90" xfId="0" applyBorder="1" applyAlignment="1">
      <alignment horizontal="right"/>
    </xf>
    <xf numFmtId="1" fontId="62" fillId="40" borderId="27" xfId="0" applyNumberFormat="1" applyFont="1" applyFill="1" applyBorder="1" applyAlignment="1">
      <alignment/>
    </xf>
    <xf numFmtId="9" fontId="62" fillId="40" borderId="74" xfId="57" applyFont="1" applyFill="1" applyBorder="1" applyAlignment="1" applyProtection="1">
      <alignment/>
      <protection/>
    </xf>
    <xf numFmtId="9" fontId="62" fillId="40" borderId="27" xfId="57" applyFont="1" applyFill="1" applyBorder="1" applyAlignment="1" applyProtection="1">
      <alignment/>
      <protection/>
    </xf>
    <xf numFmtId="1" fontId="12" fillId="0" borderId="91" xfId="0" applyNumberFormat="1" applyFont="1" applyBorder="1" applyAlignment="1">
      <alignment/>
    </xf>
    <xf numFmtId="9" fontId="12" fillId="0" borderId="92" xfId="57" applyFont="1" applyFill="1" applyBorder="1" applyAlignment="1" applyProtection="1">
      <alignment/>
      <protection/>
    </xf>
    <xf numFmtId="1" fontId="62" fillId="40" borderId="82" xfId="0" applyNumberFormat="1" applyFont="1" applyFill="1" applyBorder="1" applyAlignment="1">
      <alignment/>
    </xf>
    <xf numFmtId="9" fontId="62" fillId="40" borderId="92" xfId="57" applyFont="1" applyFill="1" applyBorder="1" applyAlignment="1" applyProtection="1">
      <alignment/>
      <protection/>
    </xf>
    <xf numFmtId="1" fontId="12" fillId="0" borderId="93" xfId="0" applyNumberFormat="1" applyFont="1" applyBorder="1" applyAlignment="1">
      <alignment/>
    </xf>
    <xf numFmtId="9" fontId="12" fillId="0" borderId="94" xfId="57" applyFont="1" applyFill="1" applyBorder="1" applyAlignment="1" applyProtection="1">
      <alignment/>
      <protection/>
    </xf>
    <xf numFmtId="1" fontId="62" fillId="40" borderId="95" xfId="0" applyNumberFormat="1" applyFont="1" applyFill="1" applyBorder="1" applyAlignment="1">
      <alignment/>
    </xf>
    <xf numFmtId="9" fontId="62" fillId="40" borderId="96" xfId="57" applyFont="1" applyFill="1" applyBorder="1" applyAlignment="1" applyProtection="1">
      <alignment/>
      <protection/>
    </xf>
    <xf numFmtId="9" fontId="62" fillId="40" borderId="95" xfId="57" applyFont="1" applyFill="1" applyBorder="1" applyAlignment="1" applyProtection="1">
      <alignment/>
      <protection/>
    </xf>
    <xf numFmtId="1" fontId="7" fillId="39" borderId="97" xfId="0" applyNumberFormat="1" applyFont="1" applyFill="1" applyBorder="1" applyAlignment="1">
      <alignment/>
    </xf>
    <xf numFmtId="1" fontId="7" fillId="39" borderId="98" xfId="0" applyNumberFormat="1" applyFont="1" applyFill="1" applyBorder="1" applyAlignment="1">
      <alignment/>
    </xf>
    <xf numFmtId="9" fontId="7" fillId="39" borderId="99" xfId="57" applyFont="1" applyFill="1" applyBorder="1" applyAlignment="1" applyProtection="1">
      <alignment/>
      <protection/>
    </xf>
    <xf numFmtId="1" fontId="12" fillId="0" borderId="82" xfId="0" applyNumberFormat="1" applyFont="1" applyBorder="1" applyAlignment="1">
      <alignment/>
    </xf>
    <xf numFmtId="9" fontId="62" fillId="40" borderId="82" xfId="57" applyFont="1" applyFill="1" applyBorder="1" applyAlignment="1" applyProtection="1">
      <alignment/>
      <protection/>
    </xf>
    <xf numFmtId="1" fontId="7" fillId="39" borderId="82" xfId="0" applyNumberFormat="1" applyFont="1" applyFill="1" applyBorder="1" applyAlignment="1">
      <alignment/>
    </xf>
    <xf numFmtId="9" fontId="7" fillId="39" borderId="100" xfId="57" applyFont="1" applyFill="1" applyBorder="1" applyAlignment="1" applyProtection="1">
      <alignment/>
      <protection/>
    </xf>
    <xf numFmtId="9" fontId="12" fillId="0" borderId="96" xfId="57" applyFont="1" applyFill="1" applyBorder="1" applyAlignment="1" applyProtection="1">
      <alignment/>
      <protection/>
    </xf>
    <xf numFmtId="1" fontId="7" fillId="39" borderId="95" xfId="0" applyNumberFormat="1" applyFont="1" applyFill="1" applyBorder="1" applyAlignment="1">
      <alignment/>
    </xf>
    <xf numFmtId="9" fontId="7" fillId="39" borderId="101" xfId="57" applyFont="1" applyFill="1" applyBorder="1" applyAlignment="1" applyProtection="1">
      <alignment/>
      <protection/>
    </xf>
    <xf numFmtId="0" fontId="12" fillId="0" borderId="62" xfId="0" applyFont="1" applyBorder="1" applyAlignment="1">
      <alignment horizontal="right"/>
    </xf>
    <xf numFmtId="9" fontId="12" fillId="0" borderId="58" xfId="57" applyFont="1" applyFill="1" applyBorder="1" applyAlignment="1" applyProtection="1">
      <alignment/>
      <protection/>
    </xf>
    <xf numFmtId="9" fontId="12" fillId="0" borderId="102" xfId="57" applyFont="1" applyFill="1" applyBorder="1" applyAlignment="1" applyProtection="1">
      <alignment/>
      <protection/>
    </xf>
    <xf numFmtId="9" fontId="12" fillId="0" borderId="62" xfId="57" applyFont="1" applyFill="1" applyBorder="1" applyAlignment="1" applyProtection="1">
      <alignment/>
      <protection/>
    </xf>
    <xf numFmtId="9" fontId="12" fillId="0" borderId="103" xfId="57" applyFont="1" applyFill="1" applyBorder="1" applyAlignment="1" applyProtection="1">
      <alignment/>
      <protection/>
    </xf>
    <xf numFmtId="9" fontId="62" fillId="40" borderId="103" xfId="57" applyFont="1" applyFill="1" applyBorder="1" applyAlignment="1" applyProtection="1">
      <alignment/>
      <protection/>
    </xf>
    <xf numFmtId="9" fontId="7" fillId="39" borderId="103" xfId="57" applyFont="1" applyFill="1" applyBorder="1" applyAlignment="1" applyProtection="1">
      <alignment/>
      <protection/>
    </xf>
    <xf numFmtId="9" fontId="7" fillId="39" borderId="62" xfId="57" applyFont="1" applyFill="1" applyBorder="1" applyAlignment="1" applyProtection="1">
      <alignment/>
      <protection/>
    </xf>
    <xf numFmtId="9" fontId="7" fillId="39" borderId="104" xfId="57" applyFont="1" applyFill="1" applyBorder="1" applyAlignment="1" applyProtection="1">
      <alignment/>
      <protection/>
    </xf>
    <xf numFmtId="9" fontId="7" fillId="39" borderId="102" xfId="57" applyFont="1" applyFill="1" applyBorder="1" applyAlignment="1" applyProtection="1">
      <alignment/>
      <protection/>
    </xf>
    <xf numFmtId="9" fontId="7" fillId="39" borderId="105" xfId="57" applyFont="1" applyFill="1" applyBorder="1" applyAlignment="1" applyProtection="1">
      <alignment/>
      <protection/>
    </xf>
    <xf numFmtId="9" fontId="7" fillId="39" borderId="106" xfId="57" applyFont="1" applyFill="1" applyBorder="1" applyAlignment="1" applyProtection="1">
      <alignment/>
      <protection/>
    </xf>
    <xf numFmtId="0" fontId="6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/>
    </xf>
    <xf numFmtId="0" fontId="3" fillId="0" borderId="107" xfId="0" applyFont="1" applyBorder="1" applyAlignment="1">
      <alignment horizontal="center"/>
    </xf>
    <xf numFmtId="0" fontId="3" fillId="0" borderId="67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3" fillId="0" borderId="26" xfId="0" applyFont="1" applyBorder="1" applyAlignment="1">
      <alignment horizontal="center" wrapText="1"/>
    </xf>
    <xf numFmtId="0" fontId="3" fillId="0" borderId="108" xfId="0" applyFont="1" applyBorder="1" applyAlignment="1">
      <alignment horizontal="center" wrapText="1"/>
    </xf>
    <xf numFmtId="0" fontId="3" fillId="0" borderId="109" xfId="0" applyFont="1" applyBorder="1" applyAlignment="1">
      <alignment horizontal="right" vertical="center"/>
    </xf>
    <xf numFmtId="0" fontId="3" fillId="0" borderId="110" xfId="0" applyFont="1" applyBorder="1" applyAlignment="1">
      <alignment horizontal="right" vertical="center"/>
    </xf>
    <xf numFmtId="1" fontId="13" fillId="0" borderId="111" xfId="0" applyNumberFormat="1" applyFont="1" applyFill="1" applyBorder="1" applyAlignment="1">
      <alignment horizontal="left" vertical="center"/>
    </xf>
    <xf numFmtId="1" fontId="13" fillId="0" borderId="112" xfId="0" applyNumberFormat="1" applyFont="1" applyFill="1" applyBorder="1" applyAlignment="1">
      <alignment horizontal="left" vertical="center"/>
    </xf>
    <xf numFmtId="0" fontId="3" fillId="0" borderId="90" xfId="0" applyFont="1" applyBorder="1" applyAlignment="1">
      <alignment horizontal="right" vertical="center"/>
    </xf>
    <xf numFmtId="0" fontId="3" fillId="0" borderId="113" xfId="0" applyFont="1" applyBorder="1" applyAlignment="1">
      <alignment horizontal="right" vertical="center"/>
    </xf>
    <xf numFmtId="1" fontId="13" fillId="0" borderId="114" xfId="0" applyNumberFormat="1" applyFont="1" applyFill="1" applyBorder="1" applyAlignment="1">
      <alignment horizontal="left" vertical="center"/>
    </xf>
    <xf numFmtId="1" fontId="13" fillId="0" borderId="115" xfId="0" applyNumberFormat="1" applyFont="1" applyFill="1" applyBorder="1" applyAlignment="1">
      <alignment horizontal="left" vertical="center"/>
    </xf>
    <xf numFmtId="1" fontId="13" fillId="0" borderId="116" xfId="0" applyNumberFormat="1" applyFont="1" applyFill="1" applyBorder="1" applyAlignment="1">
      <alignment horizontal="left" vertical="center"/>
    </xf>
    <xf numFmtId="0" fontId="3" fillId="0" borderId="117" xfId="0" applyFont="1" applyBorder="1" applyAlignment="1">
      <alignment horizontal="right" vertical="center"/>
    </xf>
    <xf numFmtId="1" fontId="13" fillId="0" borderId="118" xfId="0" applyNumberFormat="1" applyFont="1" applyFill="1" applyBorder="1" applyAlignment="1">
      <alignment horizontal="left" vertical="center"/>
    </xf>
    <xf numFmtId="0" fontId="3" fillId="0" borderId="119" xfId="0" applyFont="1" applyBorder="1" applyAlignment="1">
      <alignment horizontal="right" vertical="center"/>
    </xf>
    <xf numFmtId="0" fontId="2" fillId="0" borderId="0" xfId="0" applyFont="1" applyBorder="1" applyAlignment="1">
      <alignment horizontal="center"/>
    </xf>
    <xf numFmtId="0" fontId="3" fillId="0" borderId="120" xfId="0" applyFont="1" applyBorder="1" applyAlignment="1">
      <alignment horizontal="right" vertical="center"/>
    </xf>
    <xf numFmtId="1" fontId="13" fillId="0" borderId="121" xfId="0" applyNumberFormat="1" applyFont="1" applyFill="1" applyBorder="1" applyAlignment="1">
      <alignment horizontal="left" vertical="center"/>
    </xf>
    <xf numFmtId="0" fontId="3" fillId="0" borderId="122" xfId="0" applyFont="1" applyBorder="1" applyAlignment="1">
      <alignment horizontal="right" vertical="center"/>
    </xf>
    <xf numFmtId="0" fontId="3" fillId="33" borderId="123" xfId="0" applyFont="1" applyFill="1" applyBorder="1" applyAlignment="1">
      <alignment horizontal="left" wrapText="1"/>
    </xf>
    <xf numFmtId="0" fontId="3" fillId="33" borderId="124" xfId="0" applyFont="1" applyFill="1" applyBorder="1" applyAlignment="1">
      <alignment horizontal="center" vertical="center" wrapText="1"/>
    </xf>
    <xf numFmtId="0" fontId="3" fillId="33" borderId="125" xfId="0" applyFont="1" applyFill="1" applyBorder="1" applyAlignment="1">
      <alignment horizontal="left" wrapText="1"/>
    </xf>
    <xf numFmtId="0" fontId="0" fillId="34" borderId="126" xfId="0" applyFont="1" applyFill="1" applyBorder="1" applyAlignment="1">
      <alignment horizontal="left" wrapText="1" indent="1"/>
    </xf>
    <xf numFmtId="2" fontId="3" fillId="41" borderId="127" xfId="0" applyNumberFormat="1" applyFont="1" applyFill="1" applyBorder="1" applyAlignment="1">
      <alignment horizontal="center"/>
    </xf>
    <xf numFmtId="2" fontId="3" fillId="42" borderId="53" xfId="0" applyNumberFormat="1" applyFont="1" applyFill="1" applyBorder="1" applyAlignment="1">
      <alignment horizontal="center"/>
    </xf>
    <xf numFmtId="0" fontId="0" fillId="10" borderId="26" xfId="0" applyFill="1" applyBorder="1" applyAlignment="1">
      <alignment/>
    </xf>
    <xf numFmtId="2" fontId="3" fillId="43" borderId="127" xfId="0" applyNumberFormat="1" applyFont="1" applyFill="1" applyBorder="1" applyAlignment="1">
      <alignment horizontal="center"/>
    </xf>
    <xf numFmtId="0" fontId="6" fillId="44" borderId="27" xfId="0" applyFont="1" applyFill="1" applyBorder="1" applyAlignment="1">
      <alignment horizontal="center"/>
    </xf>
    <xf numFmtId="0" fontId="15" fillId="44" borderId="128" xfId="0" applyFont="1" applyFill="1" applyBorder="1" applyAlignment="1">
      <alignment horizontal="center" wrapText="1"/>
    </xf>
    <xf numFmtId="2" fontId="6" fillId="44" borderId="129" xfId="0" applyNumberFormat="1" applyFont="1" applyFill="1" applyBorder="1" applyAlignment="1" applyProtection="1">
      <alignment horizontal="center"/>
      <protection locked="0"/>
    </xf>
    <xf numFmtId="2" fontId="0" fillId="44" borderId="130" xfId="0" applyNumberFormat="1" applyFill="1" applyBorder="1" applyAlignment="1">
      <alignment horizontal="center"/>
    </xf>
    <xf numFmtId="2" fontId="0" fillId="44" borderId="27" xfId="0" applyNumberFormat="1" applyFill="1" applyBorder="1" applyAlignment="1">
      <alignment horizontal="center"/>
    </xf>
    <xf numFmtId="2" fontId="0" fillId="44" borderId="131" xfId="0" applyNumberFormat="1" applyFill="1" applyBorder="1" applyAlignment="1">
      <alignment horizontal="center"/>
    </xf>
    <xf numFmtId="2" fontId="0" fillId="44" borderId="62" xfId="0" applyNumberFormat="1" applyFill="1" applyBorder="1" applyAlignment="1">
      <alignment horizontal="center"/>
    </xf>
    <xf numFmtId="0" fontId="6" fillId="44" borderId="53" xfId="0" applyFont="1" applyFill="1" applyBorder="1" applyAlignment="1">
      <alignment horizontal="center"/>
    </xf>
    <xf numFmtId="2" fontId="0" fillId="44" borderId="49" xfId="0" applyNumberFormat="1" applyFill="1" applyBorder="1" applyAlignment="1">
      <alignment horizontal="center"/>
    </xf>
    <xf numFmtId="2" fontId="3" fillId="45" borderId="132" xfId="0" applyNumberFormat="1" applyFont="1" applyFill="1" applyBorder="1" applyAlignment="1">
      <alignment horizontal="center"/>
    </xf>
    <xf numFmtId="172" fontId="3" fillId="44" borderId="133" xfId="0" applyNumberFormat="1" applyFont="1" applyFill="1" applyBorder="1" applyAlignment="1">
      <alignment horizontal="right" indent="2"/>
    </xf>
    <xf numFmtId="1" fontId="59" fillId="46" borderId="134" xfId="0" applyNumberFormat="1" applyFont="1" applyFill="1" applyBorder="1" applyAlignment="1">
      <alignment horizontal="right" indent="1"/>
    </xf>
    <xf numFmtId="2" fontId="0" fillId="44" borderId="49" xfId="0" applyNumberFormat="1" applyFill="1" applyBorder="1" applyAlignment="1">
      <alignment horizontal="left" indent="3"/>
    </xf>
    <xf numFmtId="0" fontId="0" fillId="44" borderId="135" xfId="0" applyFill="1" applyBorder="1" applyAlignment="1">
      <alignment horizontal="fill"/>
    </xf>
    <xf numFmtId="0" fontId="0" fillId="44" borderId="0" xfId="0" applyFill="1" applyBorder="1" applyAlignment="1">
      <alignment horizontal="fill"/>
    </xf>
    <xf numFmtId="0" fontId="0" fillId="44" borderId="53" xfId="0" applyFill="1" applyBorder="1" applyAlignment="1">
      <alignment horizontal="fill"/>
    </xf>
    <xf numFmtId="0" fontId="6" fillId="4" borderId="136" xfId="0" applyFont="1" applyFill="1" applyBorder="1" applyAlignment="1">
      <alignment horizontal="center"/>
    </xf>
    <xf numFmtId="0" fontId="6" fillId="4" borderId="137" xfId="0" applyFont="1" applyFill="1" applyBorder="1" applyAlignment="1">
      <alignment/>
    </xf>
    <xf numFmtId="0" fontId="0" fillId="4" borderId="138" xfId="0" applyFill="1" applyBorder="1" applyAlignment="1">
      <alignment/>
    </xf>
    <xf numFmtId="2" fontId="0" fillId="4" borderId="139" xfId="0" applyNumberFormat="1" applyFill="1" applyBorder="1" applyAlignment="1">
      <alignment horizontal="center"/>
    </xf>
    <xf numFmtId="2" fontId="0" fillId="4" borderId="137" xfId="0" applyNumberFormat="1" applyFill="1" applyBorder="1" applyAlignment="1">
      <alignment horizontal="center"/>
    </xf>
    <xf numFmtId="2" fontId="0" fillId="4" borderId="140" xfId="0" applyNumberFormat="1" applyFill="1" applyBorder="1" applyAlignment="1">
      <alignment horizontal="center"/>
    </xf>
    <xf numFmtId="2" fontId="0" fillId="4" borderId="141" xfId="0" applyNumberFormat="1" applyFill="1" applyBorder="1" applyAlignment="1">
      <alignment horizontal="center"/>
    </xf>
    <xf numFmtId="0" fontId="6" fillId="4" borderId="142" xfId="0" applyFont="1" applyFill="1" applyBorder="1" applyAlignment="1">
      <alignment horizontal="center"/>
    </xf>
    <xf numFmtId="2" fontId="0" fillId="4" borderId="143" xfId="0" applyNumberFormat="1" applyFill="1" applyBorder="1" applyAlignment="1">
      <alignment horizontal="center"/>
    </xf>
    <xf numFmtId="172" fontId="3" fillId="4" borderId="144" xfId="0" applyNumberFormat="1" applyFont="1" applyFill="1" applyBorder="1" applyAlignment="1">
      <alignment horizontal="right" indent="2"/>
    </xf>
    <xf numFmtId="1" fontId="59" fillId="47" borderId="145" xfId="0" applyNumberFormat="1" applyFont="1" applyFill="1" applyBorder="1" applyAlignment="1">
      <alignment horizontal="right" indent="1"/>
    </xf>
    <xf numFmtId="2" fontId="0" fillId="4" borderId="146" xfId="0" applyNumberFormat="1" applyFill="1" applyBorder="1" applyAlignment="1">
      <alignment horizontal="left" indent="3"/>
    </xf>
    <xf numFmtId="0" fontId="0" fillId="4" borderId="147" xfId="0" applyFill="1" applyBorder="1" applyAlignment="1">
      <alignment horizontal="fill"/>
    </xf>
    <xf numFmtId="0" fontId="6" fillId="48" borderId="148" xfId="0" applyFont="1" applyFill="1" applyBorder="1" applyAlignment="1">
      <alignment horizontal="center"/>
    </xf>
    <xf numFmtId="0" fontId="6" fillId="48" borderId="149" xfId="0" applyFont="1" applyFill="1" applyBorder="1" applyAlignment="1">
      <alignment/>
    </xf>
    <xf numFmtId="0" fontId="0" fillId="48" borderId="150" xfId="0" applyFill="1" applyBorder="1" applyAlignment="1">
      <alignment/>
    </xf>
    <xf numFmtId="2" fontId="0" fillId="0" borderId="151" xfId="0" applyNumberFormat="1" applyBorder="1" applyAlignment="1">
      <alignment horizontal="center"/>
    </xf>
    <xf numFmtId="2" fontId="0" fillId="0" borderId="149" xfId="0" applyNumberFormat="1" applyBorder="1" applyAlignment="1">
      <alignment horizontal="center"/>
    </xf>
    <xf numFmtId="2" fontId="0" fillId="0" borderId="152" xfId="0" applyNumberFormat="1" applyBorder="1" applyAlignment="1">
      <alignment horizontal="center"/>
    </xf>
    <xf numFmtId="2" fontId="0" fillId="0" borderId="153" xfId="0" applyNumberFormat="1" applyBorder="1" applyAlignment="1">
      <alignment horizontal="center"/>
    </xf>
    <xf numFmtId="2" fontId="0" fillId="0" borderId="154" xfId="0" applyNumberFormat="1" applyBorder="1" applyAlignment="1">
      <alignment horizontal="center"/>
    </xf>
    <xf numFmtId="2" fontId="0" fillId="0" borderId="155" xfId="0" applyNumberFormat="1" applyBorder="1" applyAlignment="1">
      <alignment horizontal="center"/>
    </xf>
    <xf numFmtId="0" fontId="6" fillId="48" borderId="156" xfId="0" applyFont="1" applyFill="1" applyBorder="1" applyAlignment="1">
      <alignment horizontal="center"/>
    </xf>
    <xf numFmtId="0" fontId="6" fillId="4" borderId="157" xfId="0" applyFont="1" applyFill="1" applyBorder="1" applyAlignment="1">
      <alignment horizontal="center"/>
    </xf>
    <xf numFmtId="172" fontId="3" fillId="48" borderId="158" xfId="0" applyNumberFormat="1" applyFont="1" applyFill="1" applyBorder="1" applyAlignment="1">
      <alignment horizontal="right" indent="2"/>
    </xf>
    <xf numFmtId="1" fontId="59" fillId="49" borderId="159" xfId="0" applyNumberFormat="1" applyFont="1" applyFill="1" applyBorder="1" applyAlignment="1">
      <alignment horizontal="right" indent="1"/>
    </xf>
    <xf numFmtId="2" fontId="0" fillId="48" borderId="160" xfId="0" applyNumberFormat="1" applyFill="1" applyBorder="1" applyAlignment="1">
      <alignment horizontal="left" indent="3"/>
    </xf>
    <xf numFmtId="0" fontId="0" fillId="10" borderId="161" xfId="0" applyFill="1" applyBorder="1" applyAlignment="1">
      <alignment horizontal="fill"/>
    </xf>
    <xf numFmtId="0" fontId="0" fillId="10" borderId="162" xfId="0" applyFill="1" applyBorder="1" applyAlignment="1">
      <alignment horizontal="fill"/>
    </xf>
    <xf numFmtId="172" fontId="3" fillId="10" borderId="158" xfId="0" applyNumberFormat="1" applyFont="1" applyFill="1" applyBorder="1" applyAlignment="1">
      <alignment horizontal="right" indent="2"/>
    </xf>
    <xf numFmtId="1" fontId="59" fillId="50" borderId="159" xfId="0" applyNumberFormat="1" applyFont="1" applyFill="1" applyBorder="1" applyAlignment="1">
      <alignment horizontal="right" indent="1"/>
    </xf>
    <xf numFmtId="2" fontId="0" fillId="10" borderId="160" xfId="0" applyNumberFormat="1" applyFill="1" applyBorder="1" applyAlignment="1">
      <alignment horizontal="left" indent="3"/>
    </xf>
    <xf numFmtId="2" fontId="0" fillId="10" borderId="151" xfId="0" applyNumberFormat="1" applyFill="1" applyBorder="1" applyAlignment="1">
      <alignment horizontal="center"/>
    </xf>
    <xf numFmtId="2" fontId="0" fillId="10" borderId="149" xfId="0" applyNumberFormat="1" applyFill="1" applyBorder="1" applyAlignment="1">
      <alignment horizontal="center"/>
    </xf>
    <xf numFmtId="2" fontId="0" fillId="10" borderId="152" xfId="0" applyNumberFormat="1" applyFill="1" applyBorder="1" applyAlignment="1">
      <alignment horizontal="center"/>
    </xf>
    <xf numFmtId="2" fontId="0" fillId="10" borderId="163" xfId="0" applyNumberFormat="1" applyFill="1" applyBorder="1" applyAlignment="1">
      <alignment horizontal="center"/>
    </xf>
    <xf numFmtId="0" fontId="6" fillId="10" borderId="164" xfId="0" applyFont="1" applyFill="1" applyBorder="1" applyAlignment="1">
      <alignment horizontal="center"/>
    </xf>
    <xf numFmtId="2" fontId="0" fillId="10" borderId="155" xfId="0" applyNumberFormat="1" applyFill="1" applyBorder="1" applyAlignment="1">
      <alignment horizontal="center"/>
    </xf>
    <xf numFmtId="0" fontId="6" fillId="10" borderId="165" xfId="0" applyFont="1" applyFill="1" applyBorder="1" applyAlignment="1">
      <alignment horizontal="center"/>
    </xf>
    <xf numFmtId="0" fontId="6" fillId="10" borderId="166" xfId="0" applyFont="1" applyFill="1" applyBorder="1" applyAlignment="1">
      <alignment/>
    </xf>
    <xf numFmtId="2" fontId="0" fillId="48" borderId="151" xfId="0" applyNumberFormat="1" applyFill="1" applyBorder="1" applyAlignment="1">
      <alignment horizontal="center"/>
    </xf>
    <xf numFmtId="2" fontId="0" fillId="48" borderId="149" xfId="0" applyNumberFormat="1" applyFill="1" applyBorder="1" applyAlignment="1">
      <alignment horizontal="center"/>
    </xf>
    <xf numFmtId="2" fontId="0" fillId="48" borderId="152" xfId="0" applyNumberFormat="1" applyFill="1" applyBorder="1" applyAlignment="1">
      <alignment horizontal="center"/>
    </xf>
    <xf numFmtId="2" fontId="0" fillId="48" borderId="163" xfId="0" applyNumberForma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ont>
        <b val="0"/>
        <sz val="11"/>
        <color indexed="8"/>
      </font>
      <fill>
        <patternFill patternType="solid">
          <fgColor indexed="31"/>
          <bgColor indexed="22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b val="0"/>
        <sz val="11"/>
        <color indexed="8"/>
      </font>
      <fill>
        <patternFill patternType="solid">
          <fgColor indexed="45"/>
          <bgColor indexed="29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b val="0"/>
        <sz val="11"/>
        <color rgb="FF000000"/>
      </font>
      <fill>
        <patternFill patternType="solid">
          <fgColor rgb="FFFF99CC"/>
          <bgColor rgb="FFFF8080"/>
        </patternFill>
      </fill>
      <border>
        <left style="thin">
          <color rgb="FFFFFFFF"/>
        </left>
        <right style="thin">
          <color rgb="FFFFFFFF"/>
        </right>
        <top style="thin"/>
        <bottom style="thin">
          <color rgb="FFFFFFFF"/>
        </bottom>
      </border>
    </dxf>
    <dxf>
      <font>
        <b val="0"/>
        <sz val="11"/>
        <color rgb="FF000000"/>
      </font>
      <fill>
        <patternFill patternType="solid">
          <fgColor rgb="FFCCCCFF"/>
          <bgColor rgb="FFC0C0C0"/>
        </patternFill>
      </fill>
      <border>
        <left style="thin">
          <color rgb="FFFFFFFF"/>
        </left>
        <right style="thin">
          <color rgb="FFFFFFFF"/>
        </right>
        <top style="thin"/>
        <bottom style="thin">
          <color rgb="FFFFFFFF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0"/>
  <sheetViews>
    <sheetView showGridLines="0" tabSelected="1" zoomScalePageLayoutView="0" workbookViewId="0" topLeftCell="A1">
      <selection activeCell="A1" sqref="A1:P1"/>
    </sheetView>
  </sheetViews>
  <sheetFormatPr defaultColWidth="9.140625" defaultRowHeight="15"/>
  <cols>
    <col min="1" max="1" width="5.140625" style="0" customWidth="1"/>
    <col min="2" max="4" width="9.7109375" style="0" customWidth="1"/>
    <col min="8" max="8" width="9.140625" style="0" customWidth="1"/>
    <col min="9" max="9" width="2.7109375" style="0" customWidth="1"/>
    <col min="10" max="12" width="9.7109375" style="0" customWidth="1"/>
    <col min="16" max="16" width="9.140625" style="0" customWidth="1"/>
  </cols>
  <sheetData>
    <row r="1" spans="1:16" ht="18.75">
      <c r="A1" s="253" t="s">
        <v>28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</row>
    <row r="2" spans="1:2" ht="15">
      <c r="A2" s="31" t="s">
        <v>74</v>
      </c>
      <c r="B2" s="31"/>
    </row>
    <row r="3" ht="15">
      <c r="A3" s="32" t="s">
        <v>29</v>
      </c>
    </row>
    <row r="4" ht="14.25" customHeight="1">
      <c r="A4" s="32" t="s">
        <v>68</v>
      </c>
    </row>
    <row r="5" spans="1:4" ht="14.25" customHeight="1">
      <c r="A5" s="32" t="s">
        <v>30</v>
      </c>
      <c r="D5" s="33"/>
    </row>
    <row r="6" ht="14.25" customHeight="1">
      <c r="A6" s="32" t="str">
        <f>CONCATENATE("Ft = ",TEXT((1/3.2808399),"0.0000")," Meter")</f>
        <v>Ft = 0.3048 Meter</v>
      </c>
    </row>
    <row r="7" spans="1:8" ht="14.25" customHeight="1">
      <c r="A7" s="32"/>
      <c r="B7" s="34"/>
      <c r="C7" s="34"/>
      <c r="D7" s="34"/>
      <c r="E7" s="34"/>
      <c r="F7" s="34"/>
      <c r="G7" s="34"/>
      <c r="H7" s="34"/>
    </row>
    <row r="8" spans="1:16" ht="14.25" customHeight="1">
      <c r="A8" s="35"/>
      <c r="B8" s="254" t="s">
        <v>31</v>
      </c>
      <c r="C8" s="254"/>
      <c r="D8" s="254"/>
      <c r="E8" s="254"/>
      <c r="F8" s="254"/>
      <c r="G8" s="254"/>
      <c r="H8" s="254"/>
      <c r="I8" s="35"/>
      <c r="J8" s="255" t="s">
        <v>32</v>
      </c>
      <c r="K8" s="255"/>
      <c r="L8" s="255"/>
      <c r="M8" s="255"/>
      <c r="N8" s="255"/>
      <c r="O8" s="255"/>
      <c r="P8" s="255"/>
    </row>
    <row r="9" spans="1:16" ht="14.25" customHeight="1">
      <c r="A9" s="35"/>
      <c r="B9" s="36"/>
      <c r="C9" s="36"/>
      <c r="D9" s="36"/>
      <c r="E9" s="256" t="s">
        <v>33</v>
      </c>
      <c r="F9" s="256"/>
      <c r="G9" s="256"/>
      <c r="H9" s="256"/>
      <c r="I9" s="35"/>
      <c r="J9" s="37"/>
      <c r="K9" s="37"/>
      <c r="L9" s="37"/>
      <c r="M9" s="256" t="s">
        <v>33</v>
      </c>
      <c r="N9" s="256"/>
      <c r="O9" s="256"/>
      <c r="P9" s="256"/>
    </row>
    <row r="10" spans="1:16" ht="15">
      <c r="A10" s="35"/>
      <c r="B10" s="37"/>
      <c r="C10" s="37"/>
      <c r="D10" s="37"/>
      <c r="E10" s="312" t="s">
        <v>34</v>
      </c>
      <c r="F10" s="299" t="s">
        <v>35</v>
      </c>
      <c r="G10" s="337" t="s">
        <v>36</v>
      </c>
      <c r="H10" s="283" t="s">
        <v>37</v>
      </c>
      <c r="I10" s="35"/>
      <c r="J10" s="37"/>
      <c r="K10" s="37"/>
      <c r="L10" s="37"/>
      <c r="M10" s="312" t="s">
        <v>34</v>
      </c>
      <c r="N10" s="299" t="s">
        <v>35</v>
      </c>
      <c r="O10" s="337" t="s">
        <v>36</v>
      </c>
      <c r="P10" s="283" t="s">
        <v>37</v>
      </c>
    </row>
    <row r="11" spans="1:16" ht="42.75" customHeight="1" thickBot="1">
      <c r="A11" s="35"/>
      <c r="B11" s="252" t="s">
        <v>84</v>
      </c>
      <c r="C11" s="37"/>
      <c r="D11" s="38"/>
      <c r="E11" s="313"/>
      <c r="F11" s="300"/>
      <c r="G11" s="338"/>
      <c r="H11" s="284" t="s">
        <v>70</v>
      </c>
      <c r="I11" s="35"/>
      <c r="J11" s="252" t="s">
        <v>84</v>
      </c>
      <c r="L11" s="38"/>
      <c r="M11" s="313"/>
      <c r="N11" s="300"/>
      <c r="O11" s="338"/>
      <c r="P11" s="284" t="s">
        <v>69</v>
      </c>
    </row>
    <row r="12" spans="1:16" ht="16.5" thickBot="1" thickTop="1">
      <c r="A12" s="35"/>
      <c r="B12" s="105" t="s">
        <v>38</v>
      </c>
      <c r="C12" s="107" t="s">
        <v>39</v>
      </c>
      <c r="D12" s="106" t="s">
        <v>40</v>
      </c>
      <c r="E12" s="314"/>
      <c r="F12" s="301"/>
      <c r="G12" s="281"/>
      <c r="H12" s="285">
        <v>0.38</v>
      </c>
      <c r="I12" s="96"/>
      <c r="J12" s="105" t="s">
        <v>39</v>
      </c>
      <c r="K12" s="107" t="s">
        <v>38</v>
      </c>
      <c r="L12" s="106" t="s">
        <v>40</v>
      </c>
      <c r="M12" s="314"/>
      <c r="N12" s="301"/>
      <c r="O12" s="281"/>
      <c r="P12" s="285">
        <f>H12</f>
        <v>0.38</v>
      </c>
    </row>
    <row r="13" spans="1:16" ht="15.75" thickTop="1">
      <c r="A13" s="35"/>
      <c r="B13" s="39">
        <v>0</v>
      </c>
      <c r="C13" s="108">
        <v>0</v>
      </c>
      <c r="D13" s="101">
        <v>1</v>
      </c>
      <c r="E13" s="315">
        <f>D13*'Air Components'!$C$7</f>
        <v>0.20946</v>
      </c>
      <c r="F13" s="302">
        <f>D13*0.32</f>
        <v>0.32</v>
      </c>
      <c r="G13" s="331">
        <f>D13*0.36</f>
        <v>0.36</v>
      </c>
      <c r="H13" s="286">
        <f aca="true" t="shared" si="0" ref="H13:H27">D13*$H$12</f>
        <v>0.38</v>
      </c>
      <c r="I13" s="96"/>
      <c r="J13" s="39">
        <v>0</v>
      </c>
      <c r="K13" s="108">
        <f aca="true" t="shared" si="1" ref="K13:K28">J13*VALUE(MID($A$6,6,6))</f>
        <v>0</v>
      </c>
      <c r="L13" s="101">
        <v>1</v>
      </c>
      <c r="M13" s="339">
        <f>L13*'Air Components'!$C$7</f>
        <v>0.20946</v>
      </c>
      <c r="N13" s="302">
        <f>L13*0.32</f>
        <v>0.32</v>
      </c>
      <c r="O13" s="331">
        <f>L13*0.36</f>
        <v>0.36</v>
      </c>
      <c r="P13" s="286">
        <f aca="true" t="shared" si="2" ref="P13:P27">L13*$P$12</f>
        <v>0.38</v>
      </c>
    </row>
    <row r="14" spans="1:16" ht="15">
      <c r="A14" s="35"/>
      <c r="B14" s="39">
        <f>B13+5</f>
        <v>5</v>
      </c>
      <c r="C14" s="108">
        <f aca="true" t="shared" si="3" ref="C14:C28">B14/VALUE(MID($A$6,6,6))</f>
        <v>16.404199475065617</v>
      </c>
      <c r="D14" s="102">
        <f aca="true" t="shared" si="4" ref="D14:D28">$D$13+(B14/10)</f>
        <v>1.5</v>
      </c>
      <c r="E14" s="316">
        <f>D14*'Air Components'!$C$7</f>
        <v>0.31419</v>
      </c>
      <c r="F14" s="303">
        <f aca="true" t="shared" si="5" ref="F14:F28">D14*0.32</f>
        <v>0.48</v>
      </c>
      <c r="G14" s="332">
        <f aca="true" t="shared" si="6" ref="G14:G28">D14*0.36</f>
        <v>0.54</v>
      </c>
      <c r="H14" s="287">
        <f t="shared" si="0"/>
        <v>0.5700000000000001</v>
      </c>
      <c r="I14" s="96"/>
      <c r="J14" s="39">
        <f>J13+15</f>
        <v>15</v>
      </c>
      <c r="K14" s="108">
        <f t="shared" si="1"/>
        <v>4.572</v>
      </c>
      <c r="L14" s="102">
        <f aca="true" t="shared" si="7" ref="L14:L27">1+(K14/10)</f>
        <v>1.4572</v>
      </c>
      <c r="M14" s="340">
        <f>L14*'Air Components'!$C$7</f>
        <v>0.305225112</v>
      </c>
      <c r="N14" s="303">
        <f aca="true" t="shared" si="8" ref="N14:N27">L14*0.32</f>
        <v>0.46630400000000005</v>
      </c>
      <c r="O14" s="332">
        <f aca="true" t="shared" si="9" ref="O14:O27">L14*0.36</f>
        <v>0.524592</v>
      </c>
      <c r="P14" s="287">
        <f t="shared" si="2"/>
        <v>0.553736</v>
      </c>
    </row>
    <row r="15" spans="1:16" ht="15">
      <c r="A15" s="35"/>
      <c r="B15" s="39">
        <f aca="true" t="shared" si="10" ref="B15:B21">B14+5</f>
        <v>10</v>
      </c>
      <c r="C15" s="108">
        <f t="shared" si="3"/>
        <v>32.808398950131235</v>
      </c>
      <c r="D15" s="102">
        <f t="shared" si="4"/>
        <v>2</v>
      </c>
      <c r="E15" s="316">
        <f>D15*'Air Components'!$C$7</f>
        <v>0.41892</v>
      </c>
      <c r="F15" s="303">
        <f t="shared" si="5"/>
        <v>0.64</v>
      </c>
      <c r="G15" s="332">
        <f t="shared" si="6"/>
        <v>0.72</v>
      </c>
      <c r="H15" s="287">
        <f t="shared" si="0"/>
        <v>0.76</v>
      </c>
      <c r="I15" s="96"/>
      <c r="J15" s="39">
        <f aca="true" t="shared" si="11" ref="J15:J28">J14+15</f>
        <v>30</v>
      </c>
      <c r="K15" s="108">
        <f t="shared" si="1"/>
        <v>9.144</v>
      </c>
      <c r="L15" s="102">
        <f t="shared" si="7"/>
        <v>1.9144</v>
      </c>
      <c r="M15" s="340">
        <f>L15*'Air Components'!$C$7</f>
        <v>0.40099022400000006</v>
      </c>
      <c r="N15" s="303">
        <f t="shared" si="8"/>
        <v>0.612608</v>
      </c>
      <c r="O15" s="332">
        <f t="shared" si="9"/>
        <v>0.689184</v>
      </c>
      <c r="P15" s="287">
        <f t="shared" si="2"/>
        <v>0.727472</v>
      </c>
    </row>
    <row r="16" spans="1:16" ht="15">
      <c r="A16" s="35"/>
      <c r="B16" s="98">
        <f t="shared" si="10"/>
        <v>15</v>
      </c>
      <c r="C16" s="109">
        <f t="shared" si="3"/>
        <v>49.212598425196845</v>
      </c>
      <c r="D16" s="103">
        <f t="shared" si="4"/>
        <v>2.5</v>
      </c>
      <c r="E16" s="317">
        <f>D16*'Air Components'!$C$7</f>
        <v>0.5236500000000001</v>
      </c>
      <c r="F16" s="304">
        <f t="shared" si="5"/>
        <v>0.8</v>
      </c>
      <c r="G16" s="333">
        <f t="shared" si="6"/>
        <v>0.8999999999999999</v>
      </c>
      <c r="H16" s="288">
        <f t="shared" si="0"/>
        <v>0.95</v>
      </c>
      <c r="I16" s="96"/>
      <c r="J16" s="112">
        <f t="shared" si="11"/>
        <v>45</v>
      </c>
      <c r="K16" s="109">
        <f t="shared" si="1"/>
        <v>13.716000000000001</v>
      </c>
      <c r="L16" s="103">
        <f t="shared" si="7"/>
        <v>2.3716</v>
      </c>
      <c r="M16" s="341">
        <f>L16*'Air Components'!$C$7</f>
        <v>0.496755336</v>
      </c>
      <c r="N16" s="304">
        <f t="shared" si="8"/>
        <v>0.758912</v>
      </c>
      <c r="O16" s="333">
        <f t="shared" si="9"/>
        <v>0.853776</v>
      </c>
      <c r="P16" s="288">
        <f t="shared" si="2"/>
        <v>0.901208</v>
      </c>
    </row>
    <row r="17" spans="1:18" ht="15">
      <c r="A17" s="35"/>
      <c r="B17" s="39">
        <f t="shared" si="10"/>
        <v>20</v>
      </c>
      <c r="C17" s="108">
        <f t="shared" si="3"/>
        <v>65.61679790026247</v>
      </c>
      <c r="D17" s="102">
        <f t="shared" si="4"/>
        <v>3</v>
      </c>
      <c r="E17" s="316">
        <f>D17*'Air Components'!$C$7</f>
        <v>0.62838</v>
      </c>
      <c r="F17" s="303">
        <f t="shared" si="5"/>
        <v>0.96</v>
      </c>
      <c r="G17" s="332">
        <f t="shared" si="6"/>
        <v>1.08</v>
      </c>
      <c r="H17" s="287">
        <f t="shared" si="0"/>
        <v>1.1400000000000001</v>
      </c>
      <c r="I17" s="96"/>
      <c r="J17" s="39">
        <f t="shared" si="11"/>
        <v>60</v>
      </c>
      <c r="K17" s="108">
        <f t="shared" si="1"/>
        <v>18.288</v>
      </c>
      <c r="L17" s="102">
        <f t="shared" si="7"/>
        <v>2.8288</v>
      </c>
      <c r="M17" s="340">
        <f>L17*'Air Components'!$C$7</f>
        <v>0.592520448</v>
      </c>
      <c r="N17" s="303">
        <f t="shared" si="8"/>
        <v>0.9052160000000001</v>
      </c>
      <c r="O17" s="332">
        <f t="shared" si="9"/>
        <v>1.018368</v>
      </c>
      <c r="P17" s="287">
        <f t="shared" si="2"/>
        <v>1.0749440000000001</v>
      </c>
      <c r="R17" s="1"/>
    </row>
    <row r="18" spans="1:18" ht="15">
      <c r="A18" s="35"/>
      <c r="B18" s="39">
        <f t="shared" si="10"/>
        <v>25</v>
      </c>
      <c r="C18" s="108">
        <f t="shared" si="3"/>
        <v>82.02099737532808</v>
      </c>
      <c r="D18" s="102">
        <f t="shared" si="4"/>
        <v>3.5</v>
      </c>
      <c r="E18" s="316">
        <f>D18*'Air Components'!$C$7</f>
        <v>0.73311</v>
      </c>
      <c r="F18" s="303">
        <f t="shared" si="5"/>
        <v>1.12</v>
      </c>
      <c r="G18" s="332">
        <f t="shared" si="6"/>
        <v>1.26</v>
      </c>
      <c r="H18" s="287">
        <f t="shared" si="0"/>
        <v>1.33</v>
      </c>
      <c r="I18" s="114"/>
      <c r="J18" s="39">
        <f t="shared" si="11"/>
        <v>75</v>
      </c>
      <c r="K18" s="108">
        <f t="shared" si="1"/>
        <v>22.86</v>
      </c>
      <c r="L18" s="102">
        <f t="shared" si="7"/>
        <v>3.286</v>
      </c>
      <c r="M18" s="340">
        <f>L18*'Air Components'!$C$7</f>
        <v>0.6882855600000001</v>
      </c>
      <c r="N18" s="303">
        <f t="shared" si="8"/>
        <v>1.05152</v>
      </c>
      <c r="O18" s="332">
        <f t="shared" si="9"/>
        <v>1.18296</v>
      </c>
      <c r="P18" s="287">
        <f t="shared" si="2"/>
        <v>1.24868</v>
      </c>
      <c r="Q18" s="41"/>
      <c r="R18" s="1"/>
    </row>
    <row r="19" spans="1:18" ht="15">
      <c r="A19" s="35"/>
      <c r="B19" s="39">
        <f t="shared" si="10"/>
        <v>30</v>
      </c>
      <c r="C19" s="108">
        <f t="shared" si="3"/>
        <v>98.42519685039369</v>
      </c>
      <c r="D19" s="102">
        <f t="shared" si="4"/>
        <v>4</v>
      </c>
      <c r="E19" s="316">
        <f>D19*'Air Components'!$C$7</f>
        <v>0.83784</v>
      </c>
      <c r="F19" s="303">
        <f t="shared" si="5"/>
        <v>1.28</v>
      </c>
      <c r="G19" s="332">
        <f t="shared" si="6"/>
        <v>1.44</v>
      </c>
      <c r="H19" s="287">
        <f t="shared" si="0"/>
        <v>1.52</v>
      </c>
      <c r="I19" s="114"/>
      <c r="J19" s="39">
        <f t="shared" si="11"/>
        <v>90</v>
      </c>
      <c r="K19" s="108">
        <f t="shared" si="1"/>
        <v>27.432000000000002</v>
      </c>
      <c r="L19" s="102">
        <f t="shared" si="7"/>
        <v>3.7432000000000003</v>
      </c>
      <c r="M19" s="340">
        <f>L19*'Air Components'!$C$7</f>
        <v>0.7840506720000001</v>
      </c>
      <c r="N19" s="303">
        <f t="shared" si="8"/>
        <v>1.1978240000000002</v>
      </c>
      <c r="O19" s="332">
        <f t="shared" si="9"/>
        <v>1.347552</v>
      </c>
      <c r="P19" s="287">
        <f t="shared" si="2"/>
        <v>1.4224160000000001</v>
      </c>
      <c r="Q19" s="41"/>
      <c r="R19" s="1"/>
    </row>
    <row r="20" spans="1:18" ht="15">
      <c r="A20" s="35"/>
      <c r="B20" s="98">
        <f t="shared" si="10"/>
        <v>35</v>
      </c>
      <c r="C20" s="109">
        <f t="shared" si="3"/>
        <v>114.82939632545931</v>
      </c>
      <c r="D20" s="103">
        <f t="shared" si="4"/>
        <v>4.5</v>
      </c>
      <c r="E20" s="317">
        <f>D20*'Air Components'!$C$7</f>
        <v>0.94257</v>
      </c>
      <c r="F20" s="304">
        <f t="shared" si="5"/>
        <v>1.44</v>
      </c>
      <c r="G20" s="333">
        <f t="shared" si="6"/>
        <v>1.6199999999999999</v>
      </c>
      <c r="H20" s="288">
        <f t="shared" si="0"/>
        <v>1.71</v>
      </c>
      <c r="I20" s="114"/>
      <c r="J20" s="112">
        <f t="shared" si="11"/>
        <v>105</v>
      </c>
      <c r="K20" s="109">
        <f t="shared" si="1"/>
        <v>32.004000000000005</v>
      </c>
      <c r="L20" s="103">
        <f t="shared" si="7"/>
        <v>4.2004</v>
      </c>
      <c r="M20" s="341">
        <f>L20*'Air Components'!$C$7</f>
        <v>0.879815784</v>
      </c>
      <c r="N20" s="304">
        <f t="shared" si="8"/>
        <v>1.344128</v>
      </c>
      <c r="O20" s="333">
        <f t="shared" si="9"/>
        <v>1.512144</v>
      </c>
      <c r="P20" s="288">
        <f t="shared" si="2"/>
        <v>1.596152</v>
      </c>
      <c r="Q20" s="41"/>
      <c r="R20" s="1"/>
    </row>
    <row r="21" spans="1:18" ht="15">
      <c r="A21" s="35"/>
      <c r="B21" s="39">
        <f t="shared" si="10"/>
        <v>40</v>
      </c>
      <c r="C21" s="108">
        <f t="shared" si="3"/>
        <v>131.23359580052494</v>
      </c>
      <c r="D21" s="102">
        <f t="shared" si="4"/>
        <v>5</v>
      </c>
      <c r="E21" s="316">
        <f>D21*'Air Components'!$C$7</f>
        <v>1.0473000000000001</v>
      </c>
      <c r="F21" s="303">
        <f t="shared" si="5"/>
        <v>1.6</v>
      </c>
      <c r="G21" s="332">
        <f t="shared" si="6"/>
        <v>1.7999999999999998</v>
      </c>
      <c r="H21" s="287">
        <f t="shared" si="0"/>
        <v>1.9</v>
      </c>
      <c r="I21" s="114"/>
      <c r="J21" s="39">
        <f t="shared" si="11"/>
        <v>120</v>
      </c>
      <c r="K21" s="108">
        <f t="shared" si="1"/>
        <v>36.576</v>
      </c>
      <c r="L21" s="102">
        <f t="shared" si="7"/>
        <v>4.6576</v>
      </c>
      <c r="M21" s="340">
        <f>L21*'Air Components'!$C$7</f>
        <v>0.9755808960000001</v>
      </c>
      <c r="N21" s="303">
        <f t="shared" si="8"/>
        <v>1.4904320000000002</v>
      </c>
      <c r="O21" s="332">
        <f t="shared" si="9"/>
        <v>1.676736</v>
      </c>
      <c r="P21" s="287">
        <f t="shared" si="2"/>
        <v>1.7698880000000001</v>
      </c>
      <c r="Q21" s="41"/>
      <c r="R21" s="1"/>
    </row>
    <row r="22" spans="1:18" ht="15">
      <c r="A22" s="35"/>
      <c r="B22" s="39">
        <f aca="true" t="shared" si="12" ref="B22:B27">B21+5</f>
        <v>45</v>
      </c>
      <c r="C22" s="108">
        <f t="shared" si="3"/>
        <v>147.63779527559055</v>
      </c>
      <c r="D22" s="102">
        <f t="shared" si="4"/>
        <v>5.5</v>
      </c>
      <c r="E22" s="316">
        <f>D22*'Air Components'!$C$7</f>
        <v>1.15203</v>
      </c>
      <c r="F22" s="303">
        <f t="shared" si="5"/>
        <v>1.76</v>
      </c>
      <c r="G22" s="332">
        <f t="shared" si="6"/>
        <v>1.98</v>
      </c>
      <c r="H22" s="287">
        <f t="shared" si="0"/>
        <v>2.09</v>
      </c>
      <c r="I22" s="114"/>
      <c r="J22" s="39">
        <f t="shared" si="11"/>
        <v>135</v>
      </c>
      <c r="K22" s="108">
        <f t="shared" si="1"/>
        <v>41.148</v>
      </c>
      <c r="L22" s="102">
        <f t="shared" si="7"/>
        <v>5.114800000000001</v>
      </c>
      <c r="M22" s="340">
        <f>L22*'Air Components'!$C$7</f>
        <v>1.0713460080000001</v>
      </c>
      <c r="N22" s="303">
        <f t="shared" si="8"/>
        <v>1.6367360000000002</v>
      </c>
      <c r="O22" s="332">
        <f t="shared" si="9"/>
        <v>1.841328</v>
      </c>
      <c r="P22" s="287">
        <f t="shared" si="2"/>
        <v>1.9436240000000002</v>
      </c>
      <c r="Q22" s="41"/>
      <c r="R22" s="1"/>
    </row>
    <row r="23" spans="1:18" ht="15">
      <c r="A23" s="35"/>
      <c r="B23" s="39">
        <f t="shared" si="12"/>
        <v>50</v>
      </c>
      <c r="C23" s="108">
        <f t="shared" si="3"/>
        <v>164.04199475065616</v>
      </c>
      <c r="D23" s="102">
        <f t="shared" si="4"/>
        <v>6</v>
      </c>
      <c r="E23" s="316">
        <f>D23*'Air Components'!$C$7</f>
        <v>1.25676</v>
      </c>
      <c r="F23" s="303">
        <f t="shared" si="5"/>
        <v>1.92</v>
      </c>
      <c r="G23" s="332">
        <f t="shared" si="6"/>
        <v>2.16</v>
      </c>
      <c r="H23" s="287">
        <f t="shared" si="0"/>
        <v>2.2800000000000002</v>
      </c>
      <c r="I23" s="114"/>
      <c r="J23" s="39">
        <f t="shared" si="11"/>
        <v>150</v>
      </c>
      <c r="K23" s="108">
        <f t="shared" si="1"/>
        <v>45.72</v>
      </c>
      <c r="L23" s="102">
        <f t="shared" si="7"/>
        <v>5.572</v>
      </c>
      <c r="M23" s="340">
        <f>L23*'Air Components'!$C$7</f>
        <v>1.16711112</v>
      </c>
      <c r="N23" s="303">
        <f t="shared" si="8"/>
        <v>1.78304</v>
      </c>
      <c r="O23" s="332">
        <f t="shared" si="9"/>
        <v>2.00592</v>
      </c>
      <c r="P23" s="287">
        <f t="shared" si="2"/>
        <v>2.11736</v>
      </c>
      <c r="Q23" s="41"/>
      <c r="R23" s="1"/>
    </row>
    <row r="24" spans="1:18" ht="15">
      <c r="A24" s="35"/>
      <c r="B24" s="98">
        <f t="shared" si="12"/>
        <v>55</v>
      </c>
      <c r="C24" s="109">
        <f t="shared" si="3"/>
        <v>180.44619422572177</v>
      </c>
      <c r="D24" s="103">
        <f t="shared" si="4"/>
        <v>6.5</v>
      </c>
      <c r="E24" s="318">
        <f>D24*'Air Components'!$C$7</f>
        <v>1.36149</v>
      </c>
      <c r="F24" s="304">
        <f t="shared" si="5"/>
        <v>2.08</v>
      </c>
      <c r="G24" s="333">
        <f t="shared" si="6"/>
        <v>2.34</v>
      </c>
      <c r="H24" s="288">
        <f t="shared" si="0"/>
        <v>2.47</v>
      </c>
      <c r="I24" s="114"/>
      <c r="J24" s="112">
        <f t="shared" si="11"/>
        <v>165</v>
      </c>
      <c r="K24" s="109">
        <f t="shared" si="1"/>
        <v>50.292</v>
      </c>
      <c r="L24" s="103">
        <f t="shared" si="7"/>
        <v>6.0292</v>
      </c>
      <c r="M24" s="341">
        <f>L24*'Air Components'!$C$7</f>
        <v>1.2628762320000002</v>
      </c>
      <c r="N24" s="304">
        <f t="shared" si="8"/>
        <v>1.9293440000000002</v>
      </c>
      <c r="O24" s="333">
        <f t="shared" si="9"/>
        <v>2.170512</v>
      </c>
      <c r="P24" s="288">
        <f t="shared" si="2"/>
        <v>2.291096</v>
      </c>
      <c r="Q24" s="41"/>
      <c r="R24" s="1"/>
    </row>
    <row r="25" spans="1:18" ht="15">
      <c r="A25" s="35"/>
      <c r="B25" s="39">
        <f t="shared" si="12"/>
        <v>60</v>
      </c>
      <c r="C25" s="108">
        <f t="shared" si="3"/>
        <v>196.85039370078738</v>
      </c>
      <c r="D25" s="102">
        <f t="shared" si="4"/>
        <v>7</v>
      </c>
      <c r="E25" s="319">
        <f>D25*'Air Components'!$C$7</f>
        <v>1.46622</v>
      </c>
      <c r="F25" s="303">
        <f t="shared" si="5"/>
        <v>2.24</v>
      </c>
      <c r="G25" s="332">
        <f t="shared" si="6"/>
        <v>2.52</v>
      </c>
      <c r="H25" s="288">
        <f t="shared" si="0"/>
        <v>2.66</v>
      </c>
      <c r="I25" s="114"/>
      <c r="J25" s="39">
        <f t="shared" si="11"/>
        <v>180</v>
      </c>
      <c r="K25" s="108">
        <f t="shared" si="1"/>
        <v>54.864000000000004</v>
      </c>
      <c r="L25" s="102">
        <f t="shared" si="7"/>
        <v>6.486400000000001</v>
      </c>
      <c r="M25" s="340">
        <f>L25*'Air Components'!$C$7</f>
        <v>1.3586413440000003</v>
      </c>
      <c r="N25" s="303">
        <f t="shared" si="8"/>
        <v>2.075648</v>
      </c>
      <c r="O25" s="332">
        <f t="shared" si="9"/>
        <v>2.3351040000000003</v>
      </c>
      <c r="P25" s="288">
        <f t="shared" si="2"/>
        <v>2.4648320000000004</v>
      </c>
      <c r="Q25" s="41"/>
      <c r="R25" s="1"/>
    </row>
    <row r="26" spans="1:18" ht="15">
      <c r="A26" s="35"/>
      <c r="B26" s="39">
        <f t="shared" si="12"/>
        <v>65</v>
      </c>
      <c r="C26" s="108">
        <f t="shared" si="3"/>
        <v>213.25459317585302</v>
      </c>
      <c r="D26" s="102">
        <f t="shared" si="4"/>
        <v>7.5</v>
      </c>
      <c r="E26" s="319">
        <f>D26*'Air Components'!$C$7</f>
        <v>1.57095</v>
      </c>
      <c r="F26" s="303">
        <f t="shared" si="5"/>
        <v>2.4</v>
      </c>
      <c r="G26" s="332">
        <f t="shared" si="6"/>
        <v>2.6999999999999997</v>
      </c>
      <c r="H26" s="288">
        <f t="shared" si="0"/>
        <v>2.85</v>
      </c>
      <c r="I26" s="114"/>
      <c r="J26" s="39">
        <f t="shared" si="11"/>
        <v>195</v>
      </c>
      <c r="K26" s="108">
        <f t="shared" si="1"/>
        <v>59.436</v>
      </c>
      <c r="L26" s="102">
        <f t="shared" si="7"/>
        <v>6.9436</v>
      </c>
      <c r="M26" s="340">
        <f>L26*'Air Components'!$C$7</f>
        <v>1.454406456</v>
      </c>
      <c r="N26" s="303">
        <f t="shared" si="8"/>
        <v>2.221952</v>
      </c>
      <c r="O26" s="332">
        <f t="shared" si="9"/>
        <v>2.4996959999999997</v>
      </c>
      <c r="P26" s="288">
        <f t="shared" si="2"/>
        <v>2.6385680000000002</v>
      </c>
      <c r="Q26" s="41"/>
      <c r="R26" s="1"/>
    </row>
    <row r="27" spans="1:18" ht="15">
      <c r="A27" s="35"/>
      <c r="B27" s="39">
        <f t="shared" si="12"/>
        <v>70</v>
      </c>
      <c r="C27" s="108">
        <f t="shared" si="3"/>
        <v>229.65879265091863</v>
      </c>
      <c r="D27" s="102">
        <f t="shared" si="4"/>
        <v>8</v>
      </c>
      <c r="E27" s="319">
        <f>D27*'Air Components'!$C$7</f>
        <v>1.67568</v>
      </c>
      <c r="F27" s="303">
        <f t="shared" si="5"/>
        <v>2.56</v>
      </c>
      <c r="G27" s="332">
        <f t="shared" si="6"/>
        <v>2.88</v>
      </c>
      <c r="H27" s="288">
        <f t="shared" si="0"/>
        <v>3.04</v>
      </c>
      <c r="I27" s="114"/>
      <c r="J27" s="39">
        <f t="shared" si="11"/>
        <v>210</v>
      </c>
      <c r="K27" s="108">
        <f t="shared" si="1"/>
        <v>64.00800000000001</v>
      </c>
      <c r="L27" s="102">
        <f t="shared" si="7"/>
        <v>7.400800000000001</v>
      </c>
      <c r="M27" s="340">
        <f>L27*'Air Components'!$C$7</f>
        <v>1.5501715680000003</v>
      </c>
      <c r="N27" s="303">
        <f t="shared" si="8"/>
        <v>2.3682560000000006</v>
      </c>
      <c r="O27" s="332">
        <f t="shared" si="9"/>
        <v>2.6642880000000004</v>
      </c>
      <c r="P27" s="288">
        <f t="shared" si="2"/>
        <v>2.8123040000000006</v>
      </c>
      <c r="Q27" s="41"/>
      <c r="R27" s="1"/>
    </row>
    <row r="28" spans="1:18" ht="15">
      <c r="A28" s="35"/>
      <c r="B28" s="99">
        <f>B27+15</f>
        <v>85</v>
      </c>
      <c r="C28" s="110">
        <f t="shared" si="3"/>
        <v>278.87139107611546</v>
      </c>
      <c r="D28" s="104">
        <f t="shared" si="4"/>
        <v>9.5</v>
      </c>
      <c r="E28" s="320">
        <f>D28*'Air Components'!$C$7</f>
        <v>1.98987</v>
      </c>
      <c r="F28" s="303">
        <f t="shared" si="5"/>
        <v>3.04</v>
      </c>
      <c r="G28" s="334">
        <f t="shared" si="6"/>
        <v>3.42</v>
      </c>
      <c r="H28" s="289">
        <f>D28*$P$12</f>
        <v>3.61</v>
      </c>
      <c r="I28" s="127"/>
      <c r="J28" s="113">
        <f t="shared" si="11"/>
        <v>225</v>
      </c>
      <c r="K28" s="110">
        <f t="shared" si="1"/>
        <v>68.58</v>
      </c>
      <c r="L28" s="104">
        <f>1+(K28/10)</f>
        <v>7.858</v>
      </c>
      <c r="M28" s="342">
        <f>L28*'Air Components'!$C$7</f>
        <v>1.64593668</v>
      </c>
      <c r="N28" s="305">
        <f>L28*0.32</f>
        <v>2.51456</v>
      </c>
      <c r="O28" s="334">
        <f>L28*0.36</f>
        <v>2.82888</v>
      </c>
      <c r="P28" s="289">
        <f>L28*$P$12</f>
        <v>2.98604</v>
      </c>
      <c r="Q28" s="41"/>
      <c r="R28" s="1"/>
    </row>
    <row r="29" spans="1:16" ht="15">
      <c r="A29" s="96"/>
      <c r="B29" s="133" t="s">
        <v>72</v>
      </c>
      <c r="C29" s="134"/>
      <c r="D29" s="100"/>
      <c r="E29" s="321" t="s">
        <v>34</v>
      </c>
      <c r="F29" s="322" t="s">
        <v>35</v>
      </c>
      <c r="G29" s="335" t="s">
        <v>36</v>
      </c>
      <c r="H29" s="290" t="str">
        <f>"EANx"&amp;100*H12</f>
        <v>EANx38</v>
      </c>
      <c r="I29" s="96"/>
      <c r="J29" s="133" t="s">
        <v>72</v>
      </c>
      <c r="K29" s="134"/>
      <c r="L29" s="100"/>
      <c r="M29" s="321" t="s">
        <v>34</v>
      </c>
      <c r="N29" s="306" t="s">
        <v>35</v>
      </c>
      <c r="O29" s="335" t="s">
        <v>36</v>
      </c>
      <c r="P29" s="290" t="str">
        <f>"EANx"&amp;100*P12</f>
        <v>EANx38</v>
      </c>
    </row>
    <row r="30" spans="1:16" ht="15">
      <c r="A30" s="132" t="s">
        <v>41</v>
      </c>
      <c r="B30" s="323">
        <f>((D30-1)*10)</f>
        <v>37.74181227919412</v>
      </c>
      <c r="C30" s="324">
        <f>B30/VALUE(MID($A$6,6,6))</f>
        <v>123.82484343567624</v>
      </c>
      <c r="D30" s="325">
        <f>1/'Air Components'!C7</f>
        <v>4.774181227919412</v>
      </c>
      <c r="E30" s="279">
        <v>1</v>
      </c>
      <c r="F30" s="307"/>
      <c r="G30" s="332"/>
      <c r="H30" s="291"/>
      <c r="I30" s="96"/>
      <c r="J30" s="323">
        <f>C30</f>
        <v>123.82484343567624</v>
      </c>
      <c r="K30" s="324">
        <f>J30*VALUE(MID($A$6,6,6))</f>
        <v>37.74181227919412</v>
      </c>
      <c r="L30" s="325">
        <f>D30</f>
        <v>4.774181227919412</v>
      </c>
      <c r="M30" s="279">
        <v>1</v>
      </c>
      <c r="N30" s="305"/>
      <c r="O30" s="332"/>
      <c r="P30" s="291"/>
    </row>
    <row r="31" spans="1:16" ht="15">
      <c r="A31" s="132"/>
      <c r="B31" s="308">
        <f>((D31-1)*10)</f>
        <v>21.25</v>
      </c>
      <c r="C31" s="309">
        <f>B31/VALUE(MID($A$6,6,6))</f>
        <v>69.71784776902886</v>
      </c>
      <c r="D31" s="310">
        <f>1/0.32</f>
        <v>3.125</v>
      </c>
      <c r="E31" s="311" t="s">
        <v>71</v>
      </c>
      <c r="F31" s="280">
        <v>1</v>
      </c>
      <c r="G31" s="336"/>
      <c r="H31" s="291"/>
      <c r="I31" s="96"/>
      <c r="J31" s="308">
        <f>C31</f>
        <v>69.71784776902886</v>
      </c>
      <c r="K31" s="309">
        <f>J31*VALUE(MID($A$6,6,6))</f>
        <v>21.25</v>
      </c>
      <c r="L31" s="310">
        <f>D31</f>
        <v>3.125</v>
      </c>
      <c r="M31" s="311" t="s">
        <v>71</v>
      </c>
      <c r="N31" s="280">
        <v>1</v>
      </c>
      <c r="O31" s="334"/>
      <c r="P31" s="291"/>
    </row>
    <row r="32" spans="1:16" ht="15">
      <c r="A32" s="132"/>
      <c r="B32" s="328">
        <f>((D32-1)*10)</f>
        <v>17.77777777777778</v>
      </c>
      <c r="C32" s="329">
        <f>B32/VALUE(MID($A$6,6,6))</f>
        <v>58.326042578011084</v>
      </c>
      <c r="D32" s="330">
        <f>1/0.36</f>
        <v>2.7777777777777777</v>
      </c>
      <c r="E32" s="326" t="s">
        <v>71</v>
      </c>
      <c r="F32" s="327"/>
      <c r="G32" s="282">
        <v>1</v>
      </c>
      <c r="H32" s="291"/>
      <c r="I32" s="96"/>
      <c r="J32" s="328">
        <f>C32</f>
        <v>58.326042578011084</v>
      </c>
      <c r="K32" s="329">
        <f>J32*VALUE(MID($A$6,6,6))</f>
        <v>17.77777777777778</v>
      </c>
      <c r="L32" s="330">
        <f>D32</f>
        <v>2.7777777777777777</v>
      </c>
      <c r="M32" s="326" t="s">
        <v>71</v>
      </c>
      <c r="N32" s="327"/>
      <c r="O32" s="282">
        <v>1</v>
      </c>
      <c r="P32" s="291"/>
    </row>
    <row r="33" spans="1:16" ht="15">
      <c r="A33" s="132"/>
      <c r="B33" s="293">
        <f>((D33-1)*10)</f>
        <v>16.315789473684212</v>
      </c>
      <c r="C33" s="294">
        <f>B33/VALUE(MID($A$6,6,6))</f>
        <v>53.52949302389833</v>
      </c>
      <c r="D33" s="295">
        <f>1/H12</f>
        <v>2.6315789473684212</v>
      </c>
      <c r="E33" s="296" t="s">
        <v>71</v>
      </c>
      <c r="F33" s="297"/>
      <c r="G33" s="298"/>
      <c r="H33" s="292">
        <v>1</v>
      </c>
      <c r="I33" s="96"/>
      <c r="J33" s="293">
        <f>C33</f>
        <v>53.52949302389833</v>
      </c>
      <c r="K33" s="294">
        <f>J33*VALUE(MID($A$6,6,6))</f>
        <v>16.315789473684212</v>
      </c>
      <c r="L33" s="295">
        <f>D33</f>
        <v>2.6315789473684212</v>
      </c>
      <c r="M33" s="296" t="s">
        <v>71</v>
      </c>
      <c r="N33" s="297"/>
      <c r="O33" s="298"/>
      <c r="P33" s="292">
        <v>1</v>
      </c>
    </row>
    <row r="34" spans="1:16" ht="15">
      <c r="A34" s="42"/>
      <c r="B34" s="120"/>
      <c r="C34" s="110"/>
      <c r="D34" s="115"/>
      <c r="E34" s="116"/>
      <c r="F34" s="117"/>
      <c r="G34" s="117"/>
      <c r="H34" s="135"/>
      <c r="I34" s="96"/>
      <c r="J34" s="120"/>
      <c r="K34" s="110"/>
      <c r="L34" s="115"/>
      <c r="M34" s="116"/>
      <c r="N34" s="117"/>
      <c r="O34" s="117"/>
      <c r="P34" s="131"/>
    </row>
    <row r="35" spans="1:16" ht="15">
      <c r="A35" s="42"/>
      <c r="B35" s="118" t="s">
        <v>73</v>
      </c>
      <c r="C35" s="119"/>
      <c r="D35" s="35"/>
      <c r="E35" s="128" t="s">
        <v>34</v>
      </c>
      <c r="F35" s="129" t="s">
        <v>35</v>
      </c>
      <c r="G35" s="129" t="s">
        <v>36</v>
      </c>
      <c r="H35" s="130" t="str">
        <f>"EANx"&amp;100*H12</f>
        <v>EANx38</v>
      </c>
      <c r="I35" s="96"/>
      <c r="J35" s="118" t="s">
        <v>73</v>
      </c>
      <c r="K35" s="119"/>
      <c r="L35" s="1"/>
      <c r="M35" s="128" t="s">
        <v>34</v>
      </c>
      <c r="N35" s="129" t="s">
        <v>35</v>
      </c>
      <c r="O35" s="129" t="s">
        <v>36</v>
      </c>
      <c r="P35" s="130" t="str">
        <f>"EANx"&amp;100*P12</f>
        <v>EANx38</v>
      </c>
    </row>
    <row r="36" spans="1:16" ht="15">
      <c r="A36" s="42" t="s">
        <v>42</v>
      </c>
      <c r="B36" s="125">
        <f>J36*VALUE(MID($A$6,6,6))</f>
        <v>18.288</v>
      </c>
      <c r="C36" s="126">
        <f>J36</f>
        <v>60</v>
      </c>
      <c r="D36" s="123">
        <f>$D$13+(B36/10)</f>
        <v>2.8288</v>
      </c>
      <c r="E36" s="121">
        <f>D36*0.20945</f>
        <v>0.59249216</v>
      </c>
      <c r="F36" s="122">
        <f>D36*0.32</f>
        <v>0.9052160000000001</v>
      </c>
      <c r="G36" s="122">
        <f>D36*0.36</f>
        <v>1.018368</v>
      </c>
      <c r="H36" s="123">
        <f>D36*$H$12</f>
        <v>1.0749440000000001</v>
      </c>
      <c r="I36" s="124"/>
      <c r="J36" s="125">
        <v>60</v>
      </c>
      <c r="K36" s="126">
        <f>J36*VALUE(MID($A$6,6,6))</f>
        <v>18.288</v>
      </c>
      <c r="L36" s="123">
        <f>$D$13+(K36/10)</f>
        <v>2.8288</v>
      </c>
      <c r="M36" s="111">
        <f>L36*0.20945</f>
        <v>0.59249216</v>
      </c>
      <c r="N36" s="122">
        <f>L36*0.32</f>
        <v>0.9052160000000001</v>
      </c>
      <c r="O36" s="122">
        <f>L36*0.36</f>
        <v>1.018368</v>
      </c>
      <c r="P36" s="123">
        <f>L36*$H$12</f>
        <v>1.0749440000000001</v>
      </c>
    </row>
    <row r="37" ht="15">
      <c r="K37" s="93"/>
    </row>
    <row r="38" spans="2:16" ht="15">
      <c r="B38" s="43" t="s">
        <v>43</v>
      </c>
      <c r="J38" s="1"/>
      <c r="K38" s="1"/>
      <c r="L38" s="1"/>
      <c r="M38" s="1"/>
      <c r="N38" s="1"/>
      <c r="O38" s="1"/>
      <c r="P38" s="1"/>
    </row>
    <row r="39" spans="2:3" ht="15">
      <c r="B39" s="44" t="s">
        <v>41</v>
      </c>
      <c r="C39" t="str">
        <f>"One atmosphere partial pressure of oxygen with air, EANx32, EANx36, and EANx"&amp;100*H12</f>
        <v>One atmosphere partial pressure of oxygen with air, EANx32, EANx36, and EANx38</v>
      </c>
    </row>
    <row r="40" spans="2:11" ht="15">
      <c r="B40" s="44" t="s">
        <v>42</v>
      </c>
      <c r="C40" t="s">
        <v>44</v>
      </c>
      <c r="J40" s="45"/>
      <c r="K40" s="46"/>
    </row>
  </sheetData>
  <sheetProtection sheet="1"/>
  <mergeCells count="9">
    <mergeCell ref="E33:G33"/>
    <mergeCell ref="M32:N32"/>
    <mergeCell ref="M33:O33"/>
    <mergeCell ref="A1:P1"/>
    <mergeCell ref="B8:H8"/>
    <mergeCell ref="J8:P8"/>
    <mergeCell ref="E9:H9"/>
    <mergeCell ref="M9:P9"/>
    <mergeCell ref="E32:F32"/>
  </mergeCells>
  <conditionalFormatting sqref="E13:H28 M13:P28">
    <cfRule type="cellIs" priority="47" dxfId="2" operator="greaterThan" stopIfTrue="1">
      <formula>1.6</formula>
    </cfRule>
    <cfRule type="cellIs" priority="48" dxfId="3" operator="greaterThan" stopIfTrue="1">
      <formula>1.4</formula>
    </cfRule>
  </conditionalFormatting>
  <printOptions/>
  <pageMargins left="0.7" right="0.7" top="0.75" bottom="0.75" header="0.5118055555555555" footer="0.511805555555555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1"/>
  <sheetViews>
    <sheetView showGridLines="0" zoomScalePageLayoutView="0" workbookViewId="0" topLeftCell="A1">
      <selection activeCell="A1" sqref="A1:C1"/>
    </sheetView>
  </sheetViews>
  <sheetFormatPr defaultColWidth="9.140625" defaultRowHeight="15"/>
  <cols>
    <col min="1" max="1" width="12.7109375" style="0" customWidth="1"/>
    <col min="2" max="2" width="6.421875" style="0" customWidth="1"/>
    <col min="3" max="3" width="44.00390625" style="0" customWidth="1"/>
  </cols>
  <sheetData>
    <row r="1" spans="1:3" ht="18.75">
      <c r="A1" s="253" t="s">
        <v>45</v>
      </c>
      <c r="B1" s="253"/>
      <c r="C1" s="253"/>
    </row>
    <row r="2" ht="14.25" customHeight="1"/>
    <row r="3" ht="14.25" customHeight="1">
      <c r="B3" s="257" t="s">
        <v>47</v>
      </c>
    </row>
    <row r="4" ht="15.75" thickBot="1">
      <c r="B4" s="258"/>
    </row>
    <row r="5" spans="1:3" ht="16.5" thickBot="1" thickTop="1">
      <c r="A5" s="94" t="s">
        <v>49</v>
      </c>
      <c r="B5" s="95">
        <v>0.32</v>
      </c>
      <c r="C5" t="s">
        <v>50</v>
      </c>
    </row>
    <row r="6" spans="1:3" ht="16.5" thickBot="1" thickTop="1">
      <c r="A6" s="94" t="s">
        <v>52</v>
      </c>
      <c r="B6" s="95">
        <v>110</v>
      </c>
      <c r="C6" t="s">
        <v>53</v>
      </c>
    </row>
    <row r="7" ht="15.75" thickTop="1">
      <c r="A7" s="44"/>
    </row>
    <row r="8" spans="1:3" ht="15">
      <c r="A8" s="44"/>
      <c r="B8" s="59" t="s">
        <v>55</v>
      </c>
      <c r="C8" s="40" t="s">
        <v>56</v>
      </c>
    </row>
    <row r="9" spans="1:3" ht="15">
      <c r="A9" s="52" t="s">
        <v>58</v>
      </c>
      <c r="B9" s="66">
        <f>(((1-B5)*(B6+33))/0.79)-33</f>
        <v>90.08860759493669</v>
      </c>
      <c r="C9" s="144" t="s">
        <v>75</v>
      </c>
    </row>
    <row r="10" spans="1:3" ht="15">
      <c r="A10" s="52" t="s">
        <v>60</v>
      </c>
      <c r="B10" s="72">
        <f>((B6+33)/33)*B5</f>
        <v>1.3866666666666665</v>
      </c>
      <c r="C10" s="144" t="s">
        <v>79</v>
      </c>
    </row>
    <row r="11" spans="1:3" ht="15">
      <c r="A11" s="44"/>
      <c r="B11" s="79"/>
      <c r="C11" s="145" t="s">
        <v>78</v>
      </c>
    </row>
    <row r="12" spans="1:3" ht="15">
      <c r="A12" s="52" t="s">
        <v>61</v>
      </c>
      <c r="B12" s="86">
        <f>(46.2/B5)-33</f>
        <v>111.375</v>
      </c>
      <c r="C12" s="144" t="s">
        <v>76</v>
      </c>
    </row>
    <row r="13" spans="1:3" ht="15">
      <c r="A13" s="52" t="s">
        <v>62</v>
      </c>
      <c r="B13" s="86">
        <f>(52.8/B5)-33</f>
        <v>132</v>
      </c>
      <c r="C13" s="144" t="s">
        <v>77</v>
      </c>
    </row>
    <row r="14" ht="15">
      <c r="C14" s="145" t="s">
        <v>80</v>
      </c>
    </row>
    <row r="16" ht="15">
      <c r="A16" s="147" t="s">
        <v>63</v>
      </c>
    </row>
    <row r="17" spans="1:3" ht="15">
      <c r="A17" s="146" t="s">
        <v>64</v>
      </c>
      <c r="B17" s="87" t="s">
        <v>82</v>
      </c>
      <c r="C17" s="88"/>
    </row>
    <row r="18" spans="1:3" ht="15">
      <c r="A18" s="146" t="s">
        <v>57</v>
      </c>
      <c r="B18" s="87" t="s">
        <v>65</v>
      </c>
      <c r="C18" s="88"/>
    </row>
    <row r="19" spans="1:3" ht="15">
      <c r="A19" s="146" t="s">
        <v>59</v>
      </c>
      <c r="B19" s="87" t="s">
        <v>81</v>
      </c>
      <c r="C19" s="88"/>
    </row>
    <row r="20" spans="1:3" ht="15">
      <c r="A20" s="146" t="s">
        <v>51</v>
      </c>
      <c r="B20" s="87" t="s">
        <v>66</v>
      </c>
      <c r="C20" s="88"/>
    </row>
    <row r="21" spans="1:3" ht="15">
      <c r="A21" s="146" t="s">
        <v>54</v>
      </c>
      <c r="B21" s="87" t="s">
        <v>67</v>
      </c>
      <c r="C21" s="88"/>
    </row>
  </sheetData>
  <sheetProtection sheet="1"/>
  <mergeCells count="2">
    <mergeCell ref="A1:C1"/>
    <mergeCell ref="B3:B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A1" sqref="A1:P1"/>
    </sheetView>
  </sheetViews>
  <sheetFormatPr defaultColWidth="9.140625" defaultRowHeight="15"/>
  <cols>
    <col min="1" max="1" width="7.7109375" style="0" customWidth="1"/>
    <col min="2" max="2" width="5.57421875" style="44" customWidth="1"/>
    <col min="3" max="3" width="6.421875" style="0" customWidth="1"/>
    <col min="4" max="24" width="5.00390625" style="0" customWidth="1"/>
    <col min="25" max="25" width="5.57421875" style="47" customWidth="1"/>
  </cols>
  <sheetData>
    <row r="1" spans="1:16" ht="18.75">
      <c r="A1" s="253" t="s">
        <v>83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</row>
    <row r="2" spans="1:3" ht="15">
      <c r="A2" s="271" t="s">
        <v>46</v>
      </c>
      <c r="B2" s="271"/>
      <c r="C2" s="271"/>
    </row>
    <row r="3" spans="1:20" ht="15.75" thickBot="1">
      <c r="A3" s="271"/>
      <c r="B3" s="271"/>
      <c r="C3" s="271"/>
      <c r="E3" s="48" t="s">
        <v>34</v>
      </c>
      <c r="F3" s="49"/>
      <c r="G3" s="49"/>
      <c r="H3" s="49"/>
      <c r="I3" s="49"/>
      <c r="J3" s="49"/>
      <c r="K3" s="49"/>
      <c r="L3" s="49"/>
      <c r="M3" s="49"/>
      <c r="N3" s="49"/>
      <c r="O3" s="49"/>
      <c r="P3" s="50" t="s">
        <v>35</v>
      </c>
      <c r="Q3" s="49"/>
      <c r="R3" s="49"/>
      <c r="S3" s="49"/>
      <c r="T3" s="50" t="s">
        <v>36</v>
      </c>
    </row>
    <row r="4" spans="3:24" ht="15">
      <c r="C4" s="51" t="s">
        <v>48</v>
      </c>
      <c r="D4" s="136">
        <v>0.2</v>
      </c>
      <c r="E4" s="137">
        <f>D4+0.01</f>
        <v>0.21000000000000002</v>
      </c>
      <c r="F4" s="138">
        <f aca="true" t="shared" si="0" ref="F4:X4">E4+0.01</f>
        <v>0.22000000000000003</v>
      </c>
      <c r="G4" s="139">
        <f t="shared" si="0"/>
        <v>0.23000000000000004</v>
      </c>
      <c r="H4" s="139">
        <f t="shared" si="0"/>
        <v>0.24000000000000005</v>
      </c>
      <c r="I4" s="139">
        <f t="shared" si="0"/>
        <v>0.25000000000000006</v>
      </c>
      <c r="J4" s="139">
        <f t="shared" si="0"/>
        <v>0.26000000000000006</v>
      </c>
      <c r="K4" s="139">
        <f t="shared" si="0"/>
        <v>0.2700000000000001</v>
      </c>
      <c r="L4" s="139">
        <f t="shared" si="0"/>
        <v>0.2800000000000001</v>
      </c>
      <c r="M4" s="138">
        <f t="shared" si="0"/>
        <v>0.2900000000000001</v>
      </c>
      <c r="N4" s="140">
        <f t="shared" si="0"/>
        <v>0.3000000000000001</v>
      </c>
      <c r="O4" s="141">
        <f t="shared" si="0"/>
        <v>0.3100000000000001</v>
      </c>
      <c r="P4" s="137">
        <f t="shared" si="0"/>
        <v>0.3200000000000001</v>
      </c>
      <c r="Q4" s="138">
        <f t="shared" si="0"/>
        <v>0.3300000000000001</v>
      </c>
      <c r="R4" s="139">
        <f t="shared" si="0"/>
        <v>0.34000000000000014</v>
      </c>
      <c r="S4" s="142">
        <f t="shared" si="0"/>
        <v>0.35000000000000014</v>
      </c>
      <c r="T4" s="137">
        <f t="shared" si="0"/>
        <v>0.36000000000000015</v>
      </c>
      <c r="U4" s="138">
        <f t="shared" si="0"/>
        <v>0.37000000000000016</v>
      </c>
      <c r="V4" s="139">
        <f t="shared" si="0"/>
        <v>0.38000000000000017</v>
      </c>
      <c r="W4" s="139">
        <f t="shared" si="0"/>
        <v>0.3900000000000002</v>
      </c>
      <c r="X4" s="143">
        <f t="shared" si="0"/>
        <v>0.4000000000000002</v>
      </c>
    </row>
    <row r="5" spans="3:24" ht="15">
      <c r="C5" s="156" t="s">
        <v>51</v>
      </c>
      <c r="D5" s="157">
        <f>(46.2/D4)-33</f>
        <v>198</v>
      </c>
      <c r="E5" s="158">
        <f>(46.2/E4)-33</f>
        <v>187</v>
      </c>
      <c r="F5" s="159">
        <f>(46.2/F4)-33</f>
        <v>176.99999999999997</v>
      </c>
      <c r="G5" s="160">
        <f aca="true" t="shared" si="1" ref="G5:X5">(46.2/G4)-33</f>
        <v>167.86956521739128</v>
      </c>
      <c r="H5" s="160">
        <f t="shared" si="1"/>
        <v>159.49999999999997</v>
      </c>
      <c r="I5" s="160">
        <f t="shared" si="1"/>
        <v>151.79999999999998</v>
      </c>
      <c r="J5" s="160">
        <f t="shared" si="1"/>
        <v>144.69230769230765</v>
      </c>
      <c r="K5" s="160">
        <f t="shared" si="1"/>
        <v>138.1111111111111</v>
      </c>
      <c r="L5" s="160">
        <f t="shared" si="1"/>
        <v>131.99999999999997</v>
      </c>
      <c r="M5" s="159">
        <f t="shared" si="1"/>
        <v>126.31034482758616</v>
      </c>
      <c r="N5" s="160">
        <f t="shared" si="1"/>
        <v>120.99999999999997</v>
      </c>
      <c r="O5" s="161">
        <f t="shared" si="1"/>
        <v>116.0322580645161</v>
      </c>
      <c r="P5" s="158">
        <f t="shared" si="1"/>
        <v>111.37499999999994</v>
      </c>
      <c r="Q5" s="159">
        <f t="shared" si="1"/>
        <v>106.99999999999994</v>
      </c>
      <c r="R5" s="160">
        <f t="shared" si="1"/>
        <v>102.88235294117644</v>
      </c>
      <c r="S5" s="161">
        <f t="shared" si="1"/>
        <v>98.99999999999994</v>
      </c>
      <c r="T5" s="158">
        <f t="shared" si="1"/>
        <v>95.33333333333329</v>
      </c>
      <c r="U5" s="159">
        <f t="shared" si="1"/>
        <v>91.86486486486481</v>
      </c>
      <c r="V5" s="160">
        <f t="shared" si="1"/>
        <v>88.57894736842101</v>
      </c>
      <c r="W5" s="160">
        <f t="shared" si="1"/>
        <v>85.46153846153841</v>
      </c>
      <c r="X5" s="160">
        <f t="shared" si="1"/>
        <v>82.49999999999996</v>
      </c>
    </row>
    <row r="6" spans="3:27" ht="15">
      <c r="C6" s="175" t="s">
        <v>54</v>
      </c>
      <c r="D6" s="169">
        <f>(52.8/D4)-33</f>
        <v>230.99999999999994</v>
      </c>
      <c r="E6" s="171">
        <f>(52.8/E4)-33</f>
        <v>218.4285714285714</v>
      </c>
      <c r="F6" s="170">
        <f>(52.8/F4)-33</f>
        <v>206.99999999999994</v>
      </c>
      <c r="G6" s="168">
        <f aca="true" t="shared" si="2" ref="G6:X6">(52.8/G4)-33</f>
        <v>196.5652173913043</v>
      </c>
      <c r="H6" s="168">
        <f t="shared" si="2"/>
        <v>186.99999999999994</v>
      </c>
      <c r="I6" s="168">
        <f t="shared" si="2"/>
        <v>178.19999999999993</v>
      </c>
      <c r="J6" s="168">
        <f t="shared" si="2"/>
        <v>170.076923076923</v>
      </c>
      <c r="K6" s="168">
        <f t="shared" si="2"/>
        <v>162.5555555555555</v>
      </c>
      <c r="L6" s="168">
        <f t="shared" si="2"/>
        <v>155.5714285714285</v>
      </c>
      <c r="M6" s="168">
        <f t="shared" si="2"/>
        <v>149.0689655172413</v>
      </c>
      <c r="N6" s="168">
        <f t="shared" si="2"/>
        <v>142.99999999999994</v>
      </c>
      <c r="O6" s="173">
        <f t="shared" si="2"/>
        <v>137.32258064516122</v>
      </c>
      <c r="P6" s="174">
        <f t="shared" si="2"/>
        <v>131.99999999999994</v>
      </c>
      <c r="Q6" s="172">
        <f t="shared" si="2"/>
        <v>126.99999999999994</v>
      </c>
      <c r="R6" s="168">
        <f t="shared" si="2"/>
        <v>122.29411764705875</v>
      </c>
      <c r="S6" s="173">
        <f t="shared" si="2"/>
        <v>117.85714285714278</v>
      </c>
      <c r="T6" s="174">
        <f t="shared" si="2"/>
        <v>113.6666666666666</v>
      </c>
      <c r="U6" s="172">
        <f t="shared" si="2"/>
        <v>109.70270270270262</v>
      </c>
      <c r="V6" s="168">
        <f t="shared" si="2"/>
        <v>105.94736842105257</v>
      </c>
      <c r="W6" s="168">
        <f t="shared" si="2"/>
        <v>102.3846153846153</v>
      </c>
      <c r="X6" s="168">
        <f t="shared" si="2"/>
        <v>98.99999999999994</v>
      </c>
      <c r="AA6" s="167"/>
    </row>
    <row r="7" spans="2:25" ht="15">
      <c r="B7" s="53" t="s">
        <v>52</v>
      </c>
      <c r="C7" s="54"/>
      <c r="D7" s="34"/>
      <c r="E7" s="55"/>
      <c r="F7" s="56"/>
      <c r="G7" s="57"/>
      <c r="H7" s="57"/>
      <c r="I7" s="57"/>
      <c r="J7" s="57"/>
      <c r="K7" s="57"/>
      <c r="L7" s="57"/>
      <c r="M7" s="56"/>
      <c r="N7" s="57"/>
      <c r="O7" s="34"/>
      <c r="P7" s="55"/>
      <c r="Q7" s="56"/>
      <c r="R7" s="57"/>
      <c r="S7" s="34"/>
      <c r="T7" s="55"/>
      <c r="U7" s="56"/>
      <c r="V7" s="57"/>
      <c r="W7" s="57"/>
      <c r="X7" s="56"/>
      <c r="Y7" s="58" t="s">
        <v>52</v>
      </c>
    </row>
    <row r="8" spans="1:25" ht="15">
      <c r="A8" s="97"/>
      <c r="B8" s="272">
        <v>10</v>
      </c>
      <c r="C8" s="60" t="s">
        <v>57</v>
      </c>
      <c r="D8" s="61">
        <f>(((1-D$4)*($E8+33))/0.79)-33</f>
        <v>10.544303797468352</v>
      </c>
      <c r="E8" s="62">
        <f>B8</f>
        <v>10</v>
      </c>
      <c r="F8" s="63">
        <f aca="true" t="shared" si="3" ref="F8:X8">(((1-F$4)*($E8+33))/0.79)-33</f>
        <v>9.455696202531641</v>
      </c>
      <c r="G8" s="64">
        <f t="shared" si="3"/>
        <v>8.911392405063289</v>
      </c>
      <c r="H8" s="63">
        <f t="shared" si="3"/>
        <v>8.367088607594937</v>
      </c>
      <c r="I8" s="64">
        <f t="shared" si="3"/>
        <v>7.822784810126578</v>
      </c>
      <c r="J8" s="63">
        <f t="shared" si="3"/>
        <v>7.278481012658226</v>
      </c>
      <c r="K8" s="64">
        <f t="shared" si="3"/>
        <v>6.734177215189874</v>
      </c>
      <c r="L8" s="63">
        <f t="shared" si="3"/>
        <v>6.189873417721515</v>
      </c>
      <c r="M8" s="64">
        <f t="shared" si="3"/>
        <v>5.645569620253163</v>
      </c>
      <c r="N8" s="63">
        <f t="shared" si="3"/>
        <v>5.101265822784804</v>
      </c>
      <c r="O8" s="65">
        <f t="shared" si="3"/>
        <v>4.556962025316452</v>
      </c>
      <c r="P8" s="62">
        <f t="shared" si="3"/>
        <v>4.0126582278481</v>
      </c>
      <c r="Q8" s="63">
        <f t="shared" si="3"/>
        <v>3.4683544303797404</v>
      </c>
      <c r="R8" s="64">
        <f t="shared" si="3"/>
        <v>2.9240506329113884</v>
      </c>
      <c r="S8" s="61">
        <f t="shared" si="3"/>
        <v>2.3797468354430293</v>
      </c>
      <c r="T8" s="62">
        <f t="shared" si="3"/>
        <v>1.8354430379746773</v>
      </c>
      <c r="U8" s="63">
        <f t="shared" si="3"/>
        <v>1.2911392405063253</v>
      </c>
      <c r="V8" s="64">
        <f t="shared" si="3"/>
        <v>0.7468354430379662</v>
      </c>
      <c r="W8" s="63">
        <f t="shared" si="3"/>
        <v>0.20253164556960712</v>
      </c>
      <c r="X8" s="64">
        <f t="shared" si="3"/>
        <v>-0.3417721518987449</v>
      </c>
      <c r="Y8" s="273">
        <f>B8</f>
        <v>10</v>
      </c>
    </row>
    <row r="9" spans="1:25" ht="15">
      <c r="A9" s="97"/>
      <c r="B9" s="272"/>
      <c r="C9" s="60" t="s">
        <v>59</v>
      </c>
      <c r="D9" s="67">
        <f>(($E8+33)/33)*D$4</f>
        <v>0.2606060606060606</v>
      </c>
      <c r="E9" s="68">
        <f aca="true" t="shared" si="4" ref="E9:W9">(($E8+33)/33)*E$4</f>
        <v>0.2736363636363637</v>
      </c>
      <c r="F9" s="69">
        <f t="shared" si="4"/>
        <v>0.2866666666666667</v>
      </c>
      <c r="G9" s="70">
        <f t="shared" si="4"/>
        <v>0.29969696969696974</v>
      </c>
      <c r="H9" s="69">
        <f t="shared" si="4"/>
        <v>0.3127272727272728</v>
      </c>
      <c r="I9" s="70">
        <f t="shared" si="4"/>
        <v>0.3257575757575758</v>
      </c>
      <c r="J9" s="69">
        <f t="shared" si="4"/>
        <v>0.33878787878787886</v>
      </c>
      <c r="K9" s="70">
        <f t="shared" si="4"/>
        <v>0.3518181818181819</v>
      </c>
      <c r="L9" s="69">
        <f t="shared" si="4"/>
        <v>0.3648484848484849</v>
      </c>
      <c r="M9" s="70">
        <f t="shared" si="4"/>
        <v>0.377878787878788</v>
      </c>
      <c r="N9" s="69">
        <f t="shared" si="4"/>
        <v>0.39090909090909104</v>
      </c>
      <c r="O9" s="71">
        <f t="shared" si="4"/>
        <v>0.40393939393939404</v>
      </c>
      <c r="P9" s="68">
        <f t="shared" si="4"/>
        <v>0.4169696969696971</v>
      </c>
      <c r="Q9" s="69">
        <f t="shared" si="4"/>
        <v>0.43000000000000016</v>
      </c>
      <c r="R9" s="70">
        <f t="shared" si="4"/>
        <v>0.44303030303030316</v>
      </c>
      <c r="S9" s="67">
        <f t="shared" si="4"/>
        <v>0.4560606060606062</v>
      </c>
      <c r="T9" s="68">
        <f t="shared" si="4"/>
        <v>0.4690909090909093</v>
      </c>
      <c r="U9" s="69">
        <f t="shared" si="4"/>
        <v>0.48212121212121234</v>
      </c>
      <c r="V9" s="70">
        <f t="shared" si="4"/>
        <v>0.49515151515151534</v>
      </c>
      <c r="W9" s="69">
        <f t="shared" si="4"/>
        <v>0.5081818181818184</v>
      </c>
      <c r="X9" s="70">
        <f>(($E8+33)/33)*X$4</f>
        <v>0.5212121212121215</v>
      </c>
      <c r="Y9" s="273"/>
    </row>
    <row r="10" spans="1:25" ht="15">
      <c r="A10" s="97"/>
      <c r="B10" s="274">
        <f>B8+5</f>
        <v>15</v>
      </c>
      <c r="C10" s="73" t="s">
        <v>57</v>
      </c>
      <c r="D10" s="74">
        <f>(((1-D$4)*($E10+33))/0.79)-33</f>
        <v>15.607594936708864</v>
      </c>
      <c r="E10" s="188">
        <f>B10</f>
        <v>15</v>
      </c>
      <c r="F10" s="76">
        <f aca="true" t="shared" si="5" ref="F10:X10">(((1-F$4)*($E10+33))/0.79)-33</f>
        <v>14.392405063291136</v>
      </c>
      <c r="G10" s="77">
        <f t="shared" si="5"/>
        <v>13.784810126582279</v>
      </c>
      <c r="H10" s="76">
        <f t="shared" si="5"/>
        <v>13.177215189873422</v>
      </c>
      <c r="I10" s="77">
        <f t="shared" si="5"/>
        <v>12.569620253164558</v>
      </c>
      <c r="J10" s="76">
        <f t="shared" si="5"/>
        <v>11.962025316455687</v>
      </c>
      <c r="K10" s="77">
        <f t="shared" si="5"/>
        <v>11.35443037974683</v>
      </c>
      <c r="L10" s="76">
        <f t="shared" si="5"/>
        <v>10.746835443037973</v>
      </c>
      <c r="M10" s="77">
        <f t="shared" si="5"/>
        <v>10.13924050632911</v>
      </c>
      <c r="N10" s="76">
        <f t="shared" si="5"/>
        <v>9.531645569620245</v>
      </c>
      <c r="O10" s="78">
        <f t="shared" si="5"/>
        <v>8.924050632911388</v>
      </c>
      <c r="P10" s="75">
        <f t="shared" si="5"/>
        <v>8.316455696202532</v>
      </c>
      <c r="Q10" s="76">
        <f t="shared" si="5"/>
        <v>7.708860759493668</v>
      </c>
      <c r="R10" s="77">
        <f t="shared" si="5"/>
        <v>7.101265822784804</v>
      </c>
      <c r="S10" s="74">
        <f t="shared" si="5"/>
        <v>6.49367088607594</v>
      </c>
      <c r="T10" s="75">
        <f t="shared" si="5"/>
        <v>5.886075949367083</v>
      </c>
      <c r="U10" s="76">
        <f t="shared" si="5"/>
        <v>5.278481012658219</v>
      </c>
      <c r="V10" s="77">
        <f t="shared" si="5"/>
        <v>4.670886075949362</v>
      </c>
      <c r="W10" s="76">
        <f t="shared" si="5"/>
        <v>4.063291139240498</v>
      </c>
      <c r="X10" s="77">
        <f t="shared" si="5"/>
        <v>3.455696202531634</v>
      </c>
      <c r="Y10" s="267">
        <f>B10</f>
        <v>15</v>
      </c>
    </row>
    <row r="11" spans="1:25" ht="15">
      <c r="A11" s="97"/>
      <c r="B11" s="274"/>
      <c r="C11" s="80" t="s">
        <v>59</v>
      </c>
      <c r="D11" s="81">
        <f>(($E10+33)/33)*D$4</f>
        <v>0.29090909090909095</v>
      </c>
      <c r="E11" s="68">
        <f>(($E10+33)/33)*E$4</f>
        <v>0.3054545454545455</v>
      </c>
      <c r="F11" s="83">
        <f aca="true" t="shared" si="6" ref="F11:X11">(($E10+33)/33)*F$4</f>
        <v>0.32000000000000006</v>
      </c>
      <c r="G11" s="84">
        <f t="shared" si="6"/>
        <v>0.3345454545454546</v>
      </c>
      <c r="H11" s="83">
        <f t="shared" si="6"/>
        <v>0.3490909090909092</v>
      </c>
      <c r="I11" s="84">
        <f t="shared" si="6"/>
        <v>0.3636363636363637</v>
      </c>
      <c r="J11" s="83">
        <f t="shared" si="6"/>
        <v>0.3781818181818183</v>
      </c>
      <c r="K11" s="84">
        <f t="shared" si="6"/>
        <v>0.39272727272727287</v>
      </c>
      <c r="L11" s="83">
        <f t="shared" si="6"/>
        <v>0.4072727272727274</v>
      </c>
      <c r="M11" s="84">
        <f t="shared" si="6"/>
        <v>0.421818181818182</v>
      </c>
      <c r="N11" s="83">
        <f t="shared" si="6"/>
        <v>0.4363636363636365</v>
      </c>
      <c r="O11" s="85">
        <f t="shared" si="6"/>
        <v>0.4509090909090911</v>
      </c>
      <c r="P11" s="82">
        <f t="shared" si="6"/>
        <v>0.4654545454545456</v>
      </c>
      <c r="Q11" s="83">
        <f t="shared" si="6"/>
        <v>0.4800000000000002</v>
      </c>
      <c r="R11" s="84">
        <f t="shared" si="6"/>
        <v>0.49454545454545473</v>
      </c>
      <c r="S11" s="81">
        <f t="shared" si="6"/>
        <v>0.5090909090909093</v>
      </c>
      <c r="T11" s="82">
        <f t="shared" si="6"/>
        <v>0.5236363636363639</v>
      </c>
      <c r="U11" s="83">
        <f t="shared" si="6"/>
        <v>0.5381818181818184</v>
      </c>
      <c r="V11" s="84">
        <f t="shared" si="6"/>
        <v>0.552727272727273</v>
      </c>
      <c r="W11" s="83">
        <f t="shared" si="6"/>
        <v>0.5672727272727276</v>
      </c>
      <c r="X11" s="84">
        <f t="shared" si="6"/>
        <v>0.5818181818181821</v>
      </c>
      <c r="Y11" s="267"/>
    </row>
    <row r="12" spans="1:25" ht="15">
      <c r="A12" s="97"/>
      <c r="B12" s="274">
        <f>B10+5</f>
        <v>20</v>
      </c>
      <c r="C12" s="73" t="s">
        <v>57</v>
      </c>
      <c r="D12" s="74">
        <f>(((1-D$4)*($E12+33))/0.79)-33</f>
        <v>20.67088607594937</v>
      </c>
      <c r="E12" s="188">
        <f>B12</f>
        <v>20</v>
      </c>
      <c r="F12" s="76">
        <f aca="true" t="shared" si="7" ref="F12:X12">(((1-F$4)*($E12+33))/0.79)-33</f>
        <v>19.329113924050638</v>
      </c>
      <c r="G12" s="77">
        <f t="shared" si="7"/>
        <v>18.65822784810127</v>
      </c>
      <c r="H12" s="76">
        <f t="shared" si="7"/>
        <v>17.9873417721519</v>
      </c>
      <c r="I12" s="77">
        <f t="shared" si="7"/>
        <v>17.31645569620253</v>
      </c>
      <c r="J12" s="76">
        <f t="shared" si="7"/>
        <v>16.645569620253163</v>
      </c>
      <c r="K12" s="77">
        <f t="shared" si="7"/>
        <v>15.974683544303794</v>
      </c>
      <c r="L12" s="76">
        <f t="shared" si="7"/>
        <v>15.303797468354425</v>
      </c>
      <c r="M12" s="77">
        <f t="shared" si="7"/>
        <v>14.632911392405056</v>
      </c>
      <c r="N12" s="76">
        <f t="shared" si="7"/>
        <v>13.962025316455687</v>
      </c>
      <c r="O12" s="78">
        <f t="shared" si="7"/>
        <v>13.291139240506325</v>
      </c>
      <c r="P12" s="75">
        <f t="shared" si="7"/>
        <v>12.620253164556956</v>
      </c>
      <c r="Q12" s="76">
        <f t="shared" si="7"/>
        <v>11.949367088607588</v>
      </c>
      <c r="R12" s="77">
        <f t="shared" si="7"/>
        <v>11.278481012658219</v>
      </c>
      <c r="S12" s="74">
        <f t="shared" si="7"/>
        <v>10.607594936708857</v>
      </c>
      <c r="T12" s="75">
        <f t="shared" si="7"/>
        <v>9.936708860759488</v>
      </c>
      <c r="U12" s="76">
        <f t="shared" si="7"/>
        <v>9.26582278481012</v>
      </c>
      <c r="V12" s="77">
        <f t="shared" si="7"/>
        <v>8.59493670886075</v>
      </c>
      <c r="W12" s="76">
        <f t="shared" si="7"/>
        <v>7.924050632911381</v>
      </c>
      <c r="X12" s="77">
        <f t="shared" si="7"/>
        <v>7.2531645569620125</v>
      </c>
      <c r="Y12" s="269">
        <f>B12</f>
        <v>20</v>
      </c>
    </row>
    <row r="13" spans="1:25" ht="15">
      <c r="A13" s="97"/>
      <c r="B13" s="274"/>
      <c r="C13" s="80" t="s">
        <v>59</v>
      </c>
      <c r="D13" s="81">
        <f>(($E12+33)/33)*D$4</f>
        <v>0.3212121212121212</v>
      </c>
      <c r="E13" s="68">
        <f>(($E12+33)/33)*E$4</f>
        <v>0.3372727272727273</v>
      </c>
      <c r="F13" s="83">
        <f aca="true" t="shared" si="8" ref="F13:X13">(($E12+33)/33)*F$4</f>
        <v>0.35333333333333333</v>
      </c>
      <c r="G13" s="84">
        <f t="shared" si="8"/>
        <v>0.36939393939393944</v>
      </c>
      <c r="H13" s="83">
        <f t="shared" si="8"/>
        <v>0.3854545454545455</v>
      </c>
      <c r="I13" s="84">
        <f t="shared" si="8"/>
        <v>0.4015151515151516</v>
      </c>
      <c r="J13" s="83">
        <f t="shared" si="8"/>
        <v>0.41757575757575766</v>
      </c>
      <c r="K13" s="84">
        <f t="shared" si="8"/>
        <v>0.4336363636363637</v>
      </c>
      <c r="L13" s="83">
        <f t="shared" si="8"/>
        <v>0.4496969696969698</v>
      </c>
      <c r="M13" s="84">
        <f t="shared" si="8"/>
        <v>0.46575757575757587</v>
      </c>
      <c r="N13" s="83">
        <f t="shared" si="8"/>
        <v>0.4818181818181819</v>
      </c>
      <c r="O13" s="85">
        <f t="shared" si="8"/>
        <v>0.49787878787878803</v>
      </c>
      <c r="P13" s="82">
        <f t="shared" si="8"/>
        <v>0.5139393939393941</v>
      </c>
      <c r="Q13" s="83">
        <f t="shared" si="8"/>
        <v>0.5300000000000001</v>
      </c>
      <c r="R13" s="84">
        <f t="shared" si="8"/>
        <v>0.5460606060606062</v>
      </c>
      <c r="S13" s="81">
        <f t="shared" si="8"/>
        <v>0.5621212121212124</v>
      </c>
      <c r="T13" s="82">
        <f t="shared" si="8"/>
        <v>0.5781818181818184</v>
      </c>
      <c r="U13" s="83">
        <f t="shared" si="8"/>
        <v>0.5942424242424245</v>
      </c>
      <c r="V13" s="84">
        <f t="shared" si="8"/>
        <v>0.6103030303030306</v>
      </c>
      <c r="W13" s="83">
        <f t="shared" si="8"/>
        <v>0.6263636363636366</v>
      </c>
      <c r="X13" s="84">
        <f t="shared" si="8"/>
        <v>0.6424242424242427</v>
      </c>
      <c r="Y13" s="269"/>
    </row>
    <row r="14" spans="2:25" ht="15">
      <c r="B14" s="270">
        <f>B12+5</f>
        <v>25</v>
      </c>
      <c r="C14" s="73" t="s">
        <v>57</v>
      </c>
      <c r="D14" s="74">
        <f>(((1-D$4)*($E14+33))/0.79)-33</f>
        <v>25.73417721518988</v>
      </c>
      <c r="E14" s="188">
        <f>B14</f>
        <v>25</v>
      </c>
      <c r="F14" s="76">
        <f aca="true" t="shared" si="9" ref="F14:X14">(((1-F$4)*($E14+33))/0.79)-33</f>
        <v>24.265822784810126</v>
      </c>
      <c r="G14" s="77">
        <f t="shared" si="9"/>
        <v>23.531645569620252</v>
      </c>
      <c r="H14" s="76">
        <f t="shared" si="9"/>
        <v>22.79746835443037</v>
      </c>
      <c r="I14" s="77">
        <f t="shared" si="9"/>
        <v>22.063291139240505</v>
      </c>
      <c r="J14" s="76">
        <f t="shared" si="9"/>
        <v>21.32911392405063</v>
      </c>
      <c r="K14" s="77">
        <f t="shared" si="9"/>
        <v>20.59493670886075</v>
      </c>
      <c r="L14" s="76">
        <f t="shared" si="9"/>
        <v>19.860759493670884</v>
      </c>
      <c r="M14" s="77">
        <f t="shared" si="9"/>
        <v>19.12658227848101</v>
      </c>
      <c r="N14" s="76">
        <f t="shared" si="9"/>
        <v>18.39240506329113</v>
      </c>
      <c r="O14" s="78">
        <f t="shared" si="9"/>
        <v>17.658227848101255</v>
      </c>
      <c r="P14" s="75">
        <f t="shared" si="9"/>
        <v>16.92405063291139</v>
      </c>
      <c r="Q14" s="76">
        <f t="shared" si="9"/>
        <v>16.189873417721515</v>
      </c>
      <c r="R14" s="77">
        <f t="shared" si="9"/>
        <v>15.455696202531634</v>
      </c>
      <c r="S14" s="74">
        <f t="shared" si="9"/>
        <v>14.721518987341767</v>
      </c>
      <c r="T14" s="75">
        <f t="shared" si="9"/>
        <v>13.987341772151893</v>
      </c>
      <c r="U14" s="76">
        <f t="shared" si="9"/>
        <v>13.253164556962012</v>
      </c>
      <c r="V14" s="77">
        <f t="shared" si="9"/>
        <v>12.518987341772139</v>
      </c>
      <c r="W14" s="76">
        <f t="shared" si="9"/>
        <v>11.784810126582272</v>
      </c>
      <c r="X14" s="77">
        <f t="shared" si="9"/>
        <v>11.050632911392391</v>
      </c>
      <c r="Y14" s="262">
        <f>B14</f>
        <v>25</v>
      </c>
    </row>
    <row r="15" spans="2:25" ht="15">
      <c r="B15" s="270"/>
      <c r="C15" s="60" t="s">
        <v>59</v>
      </c>
      <c r="D15" s="67">
        <f>(($E14+33)/33)*D$4</f>
        <v>0.35151515151515156</v>
      </c>
      <c r="E15" s="68">
        <f>(($E14+33)/33)*E$4</f>
        <v>0.36909090909090914</v>
      </c>
      <c r="F15" s="69">
        <f aca="true" t="shared" si="10" ref="F15:X15">(($E14+33)/33)*F$4</f>
        <v>0.3866666666666667</v>
      </c>
      <c r="G15" s="70">
        <f t="shared" si="10"/>
        <v>0.4042424242424243</v>
      </c>
      <c r="H15" s="69">
        <f t="shared" si="10"/>
        <v>0.4218181818181819</v>
      </c>
      <c r="I15" s="70">
        <f t="shared" si="10"/>
        <v>0.4393939393939395</v>
      </c>
      <c r="J15" s="69">
        <f t="shared" si="10"/>
        <v>0.4569696969696971</v>
      </c>
      <c r="K15" s="70">
        <f t="shared" si="10"/>
        <v>0.47454545454545466</v>
      </c>
      <c r="L15" s="69">
        <f t="shared" si="10"/>
        <v>0.49212121212121224</v>
      </c>
      <c r="M15" s="70">
        <f t="shared" si="10"/>
        <v>0.5096969696969699</v>
      </c>
      <c r="N15" s="69">
        <f t="shared" si="10"/>
        <v>0.5272727272727274</v>
      </c>
      <c r="O15" s="71">
        <f t="shared" si="10"/>
        <v>0.544848484848485</v>
      </c>
      <c r="P15" s="68">
        <f t="shared" si="10"/>
        <v>0.5624242424242426</v>
      </c>
      <c r="Q15" s="69">
        <f t="shared" si="10"/>
        <v>0.5800000000000002</v>
      </c>
      <c r="R15" s="70">
        <f t="shared" si="10"/>
        <v>0.5975757575757578</v>
      </c>
      <c r="S15" s="67">
        <f t="shared" si="10"/>
        <v>0.6151515151515154</v>
      </c>
      <c r="T15" s="68">
        <f t="shared" si="10"/>
        <v>0.632727272727273</v>
      </c>
      <c r="U15" s="69">
        <f t="shared" si="10"/>
        <v>0.6503030303030306</v>
      </c>
      <c r="V15" s="70">
        <f t="shared" si="10"/>
        <v>0.6678787878787882</v>
      </c>
      <c r="W15" s="69">
        <f t="shared" si="10"/>
        <v>0.6854545454545458</v>
      </c>
      <c r="X15" s="70">
        <f t="shared" si="10"/>
        <v>0.7030303030303033</v>
      </c>
      <c r="Y15" s="262"/>
    </row>
    <row r="16" spans="2:25" ht="15">
      <c r="B16" s="260">
        <f>B14+5</f>
        <v>30</v>
      </c>
      <c r="C16" s="73" t="s">
        <v>57</v>
      </c>
      <c r="D16" s="74">
        <f aca="true" t="shared" si="11" ref="D16:X16">(((1-D$4)*($E16+33))/0.79)-33</f>
        <v>30.797468354430386</v>
      </c>
      <c r="E16" s="188">
        <f>B16</f>
        <v>30</v>
      </c>
      <c r="F16" s="76">
        <f t="shared" si="11"/>
        <v>29.20253164556962</v>
      </c>
      <c r="G16" s="77">
        <f t="shared" si="11"/>
        <v>28.405063291139236</v>
      </c>
      <c r="H16" s="76">
        <f t="shared" si="11"/>
        <v>27.607594936708864</v>
      </c>
      <c r="I16" s="77">
        <f t="shared" si="11"/>
        <v>26.81012658227848</v>
      </c>
      <c r="J16" s="76">
        <f t="shared" si="11"/>
        <v>26.012658227848092</v>
      </c>
      <c r="K16" s="77">
        <f t="shared" si="11"/>
        <v>25.21518987341772</v>
      </c>
      <c r="L16" s="76">
        <f t="shared" si="11"/>
        <v>24.417721518987335</v>
      </c>
      <c r="M16" s="77">
        <f t="shared" si="11"/>
        <v>23.620253164556956</v>
      </c>
      <c r="N16" s="76">
        <f t="shared" si="11"/>
        <v>22.82278481012657</v>
      </c>
      <c r="O16" s="78">
        <f t="shared" si="11"/>
        <v>22.0253164556962</v>
      </c>
      <c r="P16" s="75">
        <f t="shared" si="11"/>
        <v>21.227848101265813</v>
      </c>
      <c r="Q16" s="76">
        <f t="shared" si="11"/>
        <v>20.430379746835435</v>
      </c>
      <c r="R16" s="77">
        <f t="shared" si="11"/>
        <v>19.632911392405056</v>
      </c>
      <c r="S16" s="74">
        <f t="shared" si="11"/>
        <v>18.835443037974677</v>
      </c>
      <c r="T16" s="75">
        <f t="shared" si="11"/>
        <v>18.03797468354429</v>
      </c>
      <c r="U16" s="76">
        <f t="shared" si="11"/>
        <v>17.240506329113913</v>
      </c>
      <c r="V16" s="77">
        <f t="shared" si="11"/>
        <v>16.443037974683534</v>
      </c>
      <c r="W16" s="76">
        <f t="shared" si="11"/>
        <v>15.645569620253156</v>
      </c>
      <c r="X16" s="77">
        <f t="shared" si="11"/>
        <v>14.84810126582277</v>
      </c>
      <c r="Y16" s="267">
        <f>B16</f>
        <v>30</v>
      </c>
    </row>
    <row r="17" spans="2:25" ht="15">
      <c r="B17" s="260"/>
      <c r="C17" s="80" t="s">
        <v>59</v>
      </c>
      <c r="D17" s="81">
        <f>(($E16+33)/33)*D$4</f>
        <v>0.38181818181818183</v>
      </c>
      <c r="E17" s="68">
        <f>(($E16+33)/33)*E$4</f>
        <v>0.40090909090909094</v>
      </c>
      <c r="F17" s="83">
        <f aca="true" t="shared" si="12" ref="F17:X17">(($E16+33)/33)*F$4</f>
        <v>0.4200000000000001</v>
      </c>
      <c r="G17" s="84">
        <f t="shared" si="12"/>
        <v>0.4390909090909092</v>
      </c>
      <c r="H17" s="83">
        <f t="shared" si="12"/>
        <v>0.4581818181818183</v>
      </c>
      <c r="I17" s="84">
        <f t="shared" si="12"/>
        <v>0.4772727272727274</v>
      </c>
      <c r="J17" s="83">
        <f t="shared" si="12"/>
        <v>0.4963636363636365</v>
      </c>
      <c r="K17" s="84">
        <f t="shared" si="12"/>
        <v>0.5154545454545456</v>
      </c>
      <c r="L17" s="83">
        <f t="shared" si="12"/>
        <v>0.5345454545454548</v>
      </c>
      <c r="M17" s="84">
        <f t="shared" si="12"/>
        <v>0.5536363636363638</v>
      </c>
      <c r="N17" s="83">
        <f t="shared" si="12"/>
        <v>0.572727272727273</v>
      </c>
      <c r="O17" s="85">
        <f t="shared" si="12"/>
        <v>0.591818181818182</v>
      </c>
      <c r="P17" s="82">
        <f t="shared" si="12"/>
        <v>0.6109090909090912</v>
      </c>
      <c r="Q17" s="83">
        <f t="shared" si="12"/>
        <v>0.6300000000000002</v>
      </c>
      <c r="R17" s="84">
        <f t="shared" si="12"/>
        <v>0.6490909090909094</v>
      </c>
      <c r="S17" s="81">
        <f t="shared" si="12"/>
        <v>0.6681818181818184</v>
      </c>
      <c r="T17" s="82">
        <f t="shared" si="12"/>
        <v>0.6872727272727276</v>
      </c>
      <c r="U17" s="83">
        <f t="shared" si="12"/>
        <v>0.7063636363636367</v>
      </c>
      <c r="V17" s="84">
        <f t="shared" si="12"/>
        <v>0.7254545454545458</v>
      </c>
      <c r="W17" s="83">
        <f t="shared" si="12"/>
        <v>0.744545454545455</v>
      </c>
      <c r="X17" s="84">
        <f t="shared" si="12"/>
        <v>0.763636363636364</v>
      </c>
      <c r="Y17" s="267"/>
    </row>
    <row r="18" spans="2:25" ht="15">
      <c r="B18" s="268">
        <f>B16+5</f>
        <v>35</v>
      </c>
      <c r="C18" s="60" t="s">
        <v>57</v>
      </c>
      <c r="D18" s="89">
        <f aca="true" t="shared" si="13" ref="D18:X18">(((1-D$4)*($E18+33))/0.79)-33</f>
        <v>35.860759493670884</v>
      </c>
      <c r="E18" s="188">
        <f>B18</f>
        <v>35</v>
      </c>
      <c r="F18" s="63">
        <f t="shared" si="13"/>
        <v>34.139240506329116</v>
      </c>
      <c r="G18" s="64">
        <f t="shared" si="13"/>
        <v>33.27848101265822</v>
      </c>
      <c r="H18" s="63">
        <f t="shared" si="13"/>
        <v>32.417721518987335</v>
      </c>
      <c r="I18" s="64">
        <f t="shared" si="13"/>
        <v>31.55696202531645</v>
      </c>
      <c r="J18" s="63">
        <f t="shared" si="13"/>
        <v>30.696202531645568</v>
      </c>
      <c r="K18" s="64">
        <f t="shared" si="13"/>
        <v>29.835443037974684</v>
      </c>
      <c r="L18" s="63">
        <f t="shared" si="13"/>
        <v>28.974683544303794</v>
      </c>
      <c r="M18" s="64">
        <f t="shared" si="13"/>
        <v>28.11392405063291</v>
      </c>
      <c r="N18" s="63">
        <f t="shared" si="13"/>
        <v>27.253164556962012</v>
      </c>
      <c r="O18" s="65">
        <f t="shared" si="13"/>
        <v>26.39240506329113</v>
      </c>
      <c r="P18" s="62">
        <f t="shared" si="13"/>
        <v>25.531645569620245</v>
      </c>
      <c r="Q18" s="63">
        <f t="shared" si="13"/>
        <v>24.670886075949362</v>
      </c>
      <c r="R18" s="64">
        <f t="shared" si="13"/>
        <v>23.81012658227847</v>
      </c>
      <c r="S18" s="89">
        <f t="shared" si="13"/>
        <v>22.949367088607588</v>
      </c>
      <c r="T18" s="62">
        <f t="shared" si="13"/>
        <v>22.088607594936704</v>
      </c>
      <c r="U18" s="63">
        <f t="shared" si="13"/>
        <v>21.227848101265806</v>
      </c>
      <c r="V18" s="64">
        <f t="shared" si="13"/>
        <v>20.367088607594923</v>
      </c>
      <c r="W18" s="63">
        <f t="shared" si="13"/>
        <v>19.506329113924032</v>
      </c>
      <c r="X18" s="64">
        <f t="shared" si="13"/>
        <v>18.64556962025315</v>
      </c>
      <c r="Y18" s="262">
        <f>B18</f>
        <v>35</v>
      </c>
    </row>
    <row r="19" spans="2:25" ht="15">
      <c r="B19" s="268"/>
      <c r="C19" s="60" t="s">
        <v>59</v>
      </c>
      <c r="D19" s="67">
        <f>(($E18+33)/33)*D$4</f>
        <v>0.4121212121212121</v>
      </c>
      <c r="E19" s="68">
        <f>(($E18+33)/33)*E$4</f>
        <v>0.43272727272727274</v>
      </c>
      <c r="F19" s="69">
        <f aca="true" t="shared" si="14" ref="F19:X19">(($E18+33)/33)*F$4</f>
        <v>0.45333333333333337</v>
      </c>
      <c r="G19" s="70">
        <f t="shared" si="14"/>
        <v>0.473939393939394</v>
      </c>
      <c r="H19" s="69">
        <f t="shared" si="14"/>
        <v>0.4945454545454546</v>
      </c>
      <c r="I19" s="70">
        <f t="shared" si="14"/>
        <v>0.5151515151515152</v>
      </c>
      <c r="J19" s="69">
        <f t="shared" si="14"/>
        <v>0.5357575757575759</v>
      </c>
      <c r="K19" s="70">
        <f t="shared" si="14"/>
        <v>0.5563636363636365</v>
      </c>
      <c r="L19" s="69">
        <f t="shared" si="14"/>
        <v>0.5769696969696971</v>
      </c>
      <c r="M19" s="70">
        <f t="shared" si="14"/>
        <v>0.5975757575757578</v>
      </c>
      <c r="N19" s="69">
        <f t="shared" si="14"/>
        <v>0.6181818181818184</v>
      </c>
      <c r="O19" s="71">
        <f t="shared" si="14"/>
        <v>0.638787878787879</v>
      </c>
      <c r="P19" s="68">
        <f t="shared" si="14"/>
        <v>0.6593939393939396</v>
      </c>
      <c r="Q19" s="69">
        <f t="shared" si="14"/>
        <v>0.6800000000000003</v>
      </c>
      <c r="R19" s="70">
        <f t="shared" si="14"/>
        <v>0.7006060606060609</v>
      </c>
      <c r="S19" s="67">
        <f t="shared" si="14"/>
        <v>0.7212121212121215</v>
      </c>
      <c r="T19" s="68">
        <f t="shared" si="14"/>
        <v>0.7418181818181822</v>
      </c>
      <c r="U19" s="69">
        <f t="shared" si="14"/>
        <v>0.7624242424242428</v>
      </c>
      <c r="V19" s="70">
        <f t="shared" si="14"/>
        <v>0.7830303030303034</v>
      </c>
      <c r="W19" s="69">
        <f t="shared" si="14"/>
        <v>0.803636363636364</v>
      </c>
      <c r="X19" s="70">
        <f t="shared" si="14"/>
        <v>0.8242424242424247</v>
      </c>
      <c r="Y19" s="262"/>
    </row>
    <row r="20" spans="2:25" ht="15">
      <c r="B20" s="260">
        <f>B18+5</f>
        <v>40</v>
      </c>
      <c r="C20" s="73" t="s">
        <v>57</v>
      </c>
      <c r="D20" s="74">
        <f aca="true" t="shared" si="15" ref="D20:X20">(((1-D$4)*($E20+33))/0.79)-33</f>
        <v>40.9240506329114</v>
      </c>
      <c r="E20" s="188">
        <f>B20</f>
        <v>40</v>
      </c>
      <c r="F20" s="76">
        <f t="shared" si="15"/>
        <v>39.07594936708861</v>
      </c>
      <c r="G20" s="77">
        <f t="shared" si="15"/>
        <v>38.15189873417721</v>
      </c>
      <c r="H20" s="76">
        <f t="shared" si="15"/>
        <v>37.22784810126582</v>
      </c>
      <c r="I20" s="77">
        <f t="shared" si="15"/>
        <v>36.30379746835443</v>
      </c>
      <c r="J20" s="76">
        <f t="shared" si="15"/>
        <v>35.37974683544303</v>
      </c>
      <c r="K20" s="77">
        <f t="shared" si="15"/>
        <v>34.45569620253164</v>
      </c>
      <c r="L20" s="76">
        <f t="shared" si="15"/>
        <v>33.53164556962024</v>
      </c>
      <c r="M20" s="77">
        <f t="shared" si="15"/>
        <v>32.60759493670885</v>
      </c>
      <c r="N20" s="76">
        <f t="shared" si="15"/>
        <v>31.68354430379746</v>
      </c>
      <c r="O20" s="78">
        <f t="shared" si="15"/>
        <v>30.759493670886073</v>
      </c>
      <c r="P20" s="75">
        <f t="shared" si="15"/>
        <v>29.83544303797467</v>
      </c>
      <c r="Q20" s="76">
        <f t="shared" si="15"/>
        <v>28.911392405063282</v>
      </c>
      <c r="R20" s="77">
        <f t="shared" si="15"/>
        <v>27.987341772151886</v>
      </c>
      <c r="S20" s="74">
        <f t="shared" si="15"/>
        <v>27.063291139240498</v>
      </c>
      <c r="T20" s="75">
        <f t="shared" si="15"/>
        <v>26.139240506329102</v>
      </c>
      <c r="U20" s="76">
        <f t="shared" si="15"/>
        <v>25.215189873417714</v>
      </c>
      <c r="V20" s="77">
        <f t="shared" si="15"/>
        <v>24.29113924050632</v>
      </c>
      <c r="W20" s="76">
        <f t="shared" si="15"/>
        <v>23.36708860759493</v>
      </c>
      <c r="X20" s="77">
        <f t="shared" si="15"/>
        <v>22.443037974683527</v>
      </c>
      <c r="Y20" s="267">
        <f>B20</f>
        <v>40</v>
      </c>
    </row>
    <row r="21" spans="2:25" ht="15">
      <c r="B21" s="260"/>
      <c r="C21" s="80" t="s">
        <v>59</v>
      </c>
      <c r="D21" s="81">
        <f>(($E20+33)/33)*D$4</f>
        <v>0.4424242424242424</v>
      </c>
      <c r="E21" s="68">
        <f>(($E20+33)/33)*E$4</f>
        <v>0.46454545454545454</v>
      </c>
      <c r="F21" s="83">
        <f aca="true" t="shared" si="16" ref="F21:X21">(($E20+33)/33)*F$4</f>
        <v>0.4866666666666667</v>
      </c>
      <c r="G21" s="84">
        <f t="shared" si="16"/>
        <v>0.5087878787878788</v>
      </c>
      <c r="H21" s="83">
        <f t="shared" si="16"/>
        <v>0.530909090909091</v>
      </c>
      <c r="I21" s="84">
        <f t="shared" si="16"/>
        <v>0.5530303030303031</v>
      </c>
      <c r="J21" s="83">
        <f t="shared" si="16"/>
        <v>0.5751515151515152</v>
      </c>
      <c r="K21" s="84">
        <f t="shared" si="16"/>
        <v>0.5972727272727274</v>
      </c>
      <c r="L21" s="83">
        <f t="shared" si="16"/>
        <v>0.6193939393939395</v>
      </c>
      <c r="M21" s="84">
        <f t="shared" si="16"/>
        <v>0.6415151515151517</v>
      </c>
      <c r="N21" s="83">
        <f t="shared" si="16"/>
        <v>0.6636363636363638</v>
      </c>
      <c r="O21" s="85">
        <f t="shared" si="16"/>
        <v>0.6857575757575759</v>
      </c>
      <c r="P21" s="82">
        <f t="shared" si="16"/>
        <v>0.7078787878787881</v>
      </c>
      <c r="Q21" s="83">
        <f t="shared" si="16"/>
        <v>0.7300000000000002</v>
      </c>
      <c r="R21" s="84">
        <f t="shared" si="16"/>
        <v>0.7521212121212123</v>
      </c>
      <c r="S21" s="81">
        <f t="shared" si="16"/>
        <v>0.7742424242424245</v>
      </c>
      <c r="T21" s="82">
        <f t="shared" si="16"/>
        <v>0.7963636363636366</v>
      </c>
      <c r="U21" s="83">
        <f t="shared" si="16"/>
        <v>0.8184848484848488</v>
      </c>
      <c r="V21" s="84">
        <f t="shared" si="16"/>
        <v>0.8406060606060609</v>
      </c>
      <c r="W21" s="83">
        <f t="shared" si="16"/>
        <v>0.862727272727273</v>
      </c>
      <c r="X21" s="84">
        <f t="shared" si="16"/>
        <v>0.8848484848484852</v>
      </c>
      <c r="Y21" s="267"/>
    </row>
    <row r="22" spans="2:25" ht="15">
      <c r="B22" s="268">
        <f>B20+5</f>
        <v>45</v>
      </c>
      <c r="C22" s="60" t="s">
        <v>57</v>
      </c>
      <c r="D22" s="89">
        <f aca="true" t="shared" si="17" ref="D22:X22">(((1-D$4)*($E22+33))/0.79)-33</f>
        <v>45.98734177215191</v>
      </c>
      <c r="E22" s="188">
        <f>B22</f>
        <v>45</v>
      </c>
      <c r="F22" s="63">
        <f t="shared" si="17"/>
        <v>44.01265822784811</v>
      </c>
      <c r="G22" s="64">
        <f t="shared" si="17"/>
        <v>43.0253164556962</v>
      </c>
      <c r="H22" s="63">
        <f t="shared" si="17"/>
        <v>42.037974683544306</v>
      </c>
      <c r="I22" s="64">
        <f t="shared" si="17"/>
        <v>41.0506329113924</v>
      </c>
      <c r="J22" s="63">
        <f t="shared" si="17"/>
        <v>40.063291139240505</v>
      </c>
      <c r="K22" s="64">
        <f t="shared" si="17"/>
        <v>39.0759493670886</v>
      </c>
      <c r="L22" s="63">
        <f t="shared" si="17"/>
        <v>38.088607594936704</v>
      </c>
      <c r="M22" s="64">
        <f t="shared" si="17"/>
        <v>37.1012658227848</v>
      </c>
      <c r="N22" s="63">
        <f t="shared" si="17"/>
        <v>36.1139240506329</v>
      </c>
      <c r="O22" s="65">
        <f t="shared" si="17"/>
        <v>35.126582278480996</v>
      </c>
      <c r="P22" s="62">
        <f t="shared" si="17"/>
        <v>34.1392405063291</v>
      </c>
      <c r="Q22" s="63">
        <f t="shared" si="17"/>
        <v>33.151898734177195</v>
      </c>
      <c r="R22" s="64">
        <f t="shared" si="17"/>
        <v>32.164556962025316</v>
      </c>
      <c r="S22" s="89">
        <f t="shared" si="17"/>
        <v>31.177215189873408</v>
      </c>
      <c r="T22" s="62">
        <f t="shared" si="17"/>
        <v>30.189873417721508</v>
      </c>
      <c r="U22" s="63">
        <f t="shared" si="17"/>
        <v>29.202531645569607</v>
      </c>
      <c r="V22" s="64">
        <f t="shared" si="17"/>
        <v>28.215189873417707</v>
      </c>
      <c r="W22" s="63">
        <f t="shared" si="17"/>
        <v>27.227848101265806</v>
      </c>
      <c r="X22" s="64">
        <f t="shared" si="17"/>
        <v>26.240506329113906</v>
      </c>
      <c r="Y22" s="269">
        <f>B22</f>
        <v>45</v>
      </c>
    </row>
    <row r="23" spans="2:25" ht="15">
      <c r="B23" s="268"/>
      <c r="C23" s="60" t="s">
        <v>59</v>
      </c>
      <c r="D23" s="67">
        <f>(($E22+33)/33)*D$4</f>
        <v>0.4727272727272728</v>
      </c>
      <c r="E23" s="68">
        <f>(($E22+33)/33)*E$4</f>
        <v>0.49636363636363645</v>
      </c>
      <c r="F23" s="69">
        <f aca="true" t="shared" si="18" ref="F23:X23">(($E22+33)/33)*F$4</f>
        <v>0.5200000000000001</v>
      </c>
      <c r="G23" s="70">
        <f t="shared" si="18"/>
        <v>0.5436363636363638</v>
      </c>
      <c r="H23" s="69">
        <f t="shared" si="18"/>
        <v>0.5672727272727274</v>
      </c>
      <c r="I23" s="70">
        <f t="shared" si="18"/>
        <v>0.590909090909091</v>
      </c>
      <c r="J23" s="69">
        <f t="shared" si="18"/>
        <v>0.6145454545454547</v>
      </c>
      <c r="K23" s="70">
        <f t="shared" si="18"/>
        <v>0.6381818181818184</v>
      </c>
      <c r="L23" s="69">
        <f t="shared" si="18"/>
        <v>0.6618181818181821</v>
      </c>
      <c r="M23" s="70">
        <f t="shared" si="18"/>
        <v>0.6854545454545456</v>
      </c>
      <c r="N23" s="69">
        <f t="shared" si="18"/>
        <v>0.7090909090909093</v>
      </c>
      <c r="O23" s="71">
        <f t="shared" si="18"/>
        <v>0.732727272727273</v>
      </c>
      <c r="P23" s="68">
        <f t="shared" si="18"/>
        <v>0.7563636363636367</v>
      </c>
      <c r="Q23" s="69">
        <f t="shared" si="18"/>
        <v>0.7800000000000004</v>
      </c>
      <c r="R23" s="70">
        <f t="shared" si="18"/>
        <v>0.803636363636364</v>
      </c>
      <c r="S23" s="67">
        <f t="shared" si="18"/>
        <v>0.8272727272727276</v>
      </c>
      <c r="T23" s="68">
        <f t="shared" si="18"/>
        <v>0.8509090909090913</v>
      </c>
      <c r="U23" s="69">
        <f t="shared" si="18"/>
        <v>0.874545454545455</v>
      </c>
      <c r="V23" s="70">
        <f t="shared" si="18"/>
        <v>0.8981818181818186</v>
      </c>
      <c r="W23" s="69">
        <f t="shared" si="18"/>
        <v>0.9218181818181823</v>
      </c>
      <c r="X23" s="70">
        <f t="shared" si="18"/>
        <v>0.945454545454546</v>
      </c>
      <c r="Y23" s="269"/>
    </row>
    <row r="24" spans="2:25" ht="15">
      <c r="B24" s="260">
        <f>B22+5</f>
        <v>50</v>
      </c>
      <c r="C24" s="73" t="s">
        <v>57</v>
      </c>
      <c r="D24" s="74">
        <f aca="true" t="shared" si="19" ref="D24:X24">(((1-D$4)*($E24+33))/0.79)-33</f>
        <v>51.05063291139241</v>
      </c>
      <c r="E24" s="188">
        <f>B24</f>
        <v>50</v>
      </c>
      <c r="F24" s="76">
        <f t="shared" si="19"/>
        <v>48.9493670886076</v>
      </c>
      <c r="G24" s="77">
        <f t="shared" si="19"/>
        <v>47.89873417721519</v>
      </c>
      <c r="H24" s="76">
        <f t="shared" si="19"/>
        <v>46.84810126582278</v>
      </c>
      <c r="I24" s="77">
        <f t="shared" si="19"/>
        <v>45.79746835443038</v>
      </c>
      <c r="J24" s="76">
        <f t="shared" si="19"/>
        <v>44.74683544303798</v>
      </c>
      <c r="K24" s="77">
        <f t="shared" si="19"/>
        <v>43.69620253164557</v>
      </c>
      <c r="L24" s="76">
        <f t="shared" si="19"/>
        <v>42.645569620253156</v>
      </c>
      <c r="M24" s="77">
        <f t="shared" si="19"/>
        <v>41.59493670886076</v>
      </c>
      <c r="N24" s="76">
        <f t="shared" si="19"/>
        <v>40.544303797468345</v>
      </c>
      <c r="O24" s="78">
        <f t="shared" si="19"/>
        <v>39.49367088607595</v>
      </c>
      <c r="P24" s="75">
        <f t="shared" si="19"/>
        <v>38.443037974683534</v>
      </c>
      <c r="Q24" s="76">
        <f t="shared" si="19"/>
        <v>37.39240506329112</v>
      </c>
      <c r="R24" s="77">
        <f t="shared" si="19"/>
        <v>36.341772151898724</v>
      </c>
      <c r="S24" s="74">
        <f t="shared" si="19"/>
        <v>35.291139240506325</v>
      </c>
      <c r="T24" s="75">
        <f t="shared" si="19"/>
        <v>34.24050632911391</v>
      </c>
      <c r="U24" s="76">
        <f t="shared" si="19"/>
        <v>33.1898734177215</v>
      </c>
      <c r="V24" s="77">
        <f t="shared" si="19"/>
        <v>32.1392405063291</v>
      </c>
      <c r="W24" s="76">
        <f t="shared" si="19"/>
        <v>31.08860759493669</v>
      </c>
      <c r="X24" s="77">
        <f t="shared" si="19"/>
        <v>30.03797468354429</v>
      </c>
      <c r="Y24" s="269">
        <f>B24</f>
        <v>50</v>
      </c>
    </row>
    <row r="25" spans="2:25" ht="15">
      <c r="B25" s="260"/>
      <c r="C25" s="80" t="s">
        <v>59</v>
      </c>
      <c r="D25" s="81">
        <f>(($E24+33)/33)*D$4</f>
        <v>0.503030303030303</v>
      </c>
      <c r="E25" s="68">
        <f>(($E24+33)/33)*E$4</f>
        <v>0.5281818181818182</v>
      </c>
      <c r="F25" s="83">
        <f aca="true" t="shared" si="20" ref="F25:X25">(($E24+33)/33)*F$4</f>
        <v>0.5533333333333335</v>
      </c>
      <c r="G25" s="84">
        <f t="shared" si="20"/>
        <v>0.5784848484848486</v>
      </c>
      <c r="H25" s="83">
        <f t="shared" si="20"/>
        <v>0.6036363636363637</v>
      </c>
      <c r="I25" s="84">
        <f t="shared" si="20"/>
        <v>0.6287878787878789</v>
      </c>
      <c r="J25" s="83">
        <f t="shared" si="20"/>
        <v>0.653939393939394</v>
      </c>
      <c r="K25" s="84">
        <f t="shared" si="20"/>
        <v>0.6790909090909093</v>
      </c>
      <c r="L25" s="83">
        <f t="shared" si="20"/>
        <v>0.7042424242424244</v>
      </c>
      <c r="M25" s="84">
        <f t="shared" si="20"/>
        <v>0.7293939393939396</v>
      </c>
      <c r="N25" s="83">
        <f t="shared" si="20"/>
        <v>0.7545454545454547</v>
      </c>
      <c r="O25" s="85">
        <f t="shared" si="20"/>
        <v>0.77969696969697</v>
      </c>
      <c r="P25" s="82">
        <f t="shared" si="20"/>
        <v>0.8048484848484851</v>
      </c>
      <c r="Q25" s="83">
        <f t="shared" si="20"/>
        <v>0.8300000000000003</v>
      </c>
      <c r="R25" s="84">
        <f t="shared" si="20"/>
        <v>0.8551515151515154</v>
      </c>
      <c r="S25" s="81">
        <f t="shared" si="20"/>
        <v>0.8803030303030307</v>
      </c>
      <c r="T25" s="82">
        <f t="shared" si="20"/>
        <v>0.9054545454545458</v>
      </c>
      <c r="U25" s="83">
        <f t="shared" si="20"/>
        <v>0.930606060606061</v>
      </c>
      <c r="V25" s="84">
        <f t="shared" si="20"/>
        <v>0.9557575757575761</v>
      </c>
      <c r="W25" s="83">
        <f t="shared" si="20"/>
        <v>0.9809090909090914</v>
      </c>
      <c r="X25" s="84">
        <f t="shared" si="20"/>
        <v>1.0060606060606065</v>
      </c>
      <c r="Y25" s="269"/>
    </row>
    <row r="26" spans="2:25" ht="15">
      <c r="B26" s="268">
        <f>B24+5</f>
        <v>55</v>
      </c>
      <c r="C26" s="60" t="s">
        <v>57</v>
      </c>
      <c r="D26" s="89">
        <f aca="true" t="shared" si="21" ref="D26:X26">(((1-D$4)*($E26+33))/0.79)-33</f>
        <v>56.11392405063292</v>
      </c>
      <c r="E26" s="188">
        <f>B26</f>
        <v>55</v>
      </c>
      <c r="F26" s="63">
        <f t="shared" si="21"/>
        <v>53.88607594936708</v>
      </c>
      <c r="G26" s="64">
        <f t="shared" si="21"/>
        <v>52.77215189873418</v>
      </c>
      <c r="H26" s="63">
        <f t="shared" si="21"/>
        <v>51.65822784810126</v>
      </c>
      <c r="I26" s="64">
        <f t="shared" si="21"/>
        <v>50.544303797468345</v>
      </c>
      <c r="J26" s="63">
        <f t="shared" si="21"/>
        <v>49.43037974683544</v>
      </c>
      <c r="K26" s="64">
        <f t="shared" si="21"/>
        <v>48.316455696202524</v>
      </c>
      <c r="L26" s="63">
        <f t="shared" si="21"/>
        <v>47.20253164556962</v>
      </c>
      <c r="M26" s="64">
        <f t="shared" si="21"/>
        <v>46.088607594936704</v>
      </c>
      <c r="N26" s="63">
        <f t="shared" si="21"/>
        <v>44.97468354430379</v>
      </c>
      <c r="O26" s="65">
        <f t="shared" si="21"/>
        <v>43.860759493670884</v>
      </c>
      <c r="P26" s="62">
        <f t="shared" si="21"/>
        <v>42.746835443037966</v>
      </c>
      <c r="Q26" s="63">
        <f t="shared" si="21"/>
        <v>41.63291139240505</v>
      </c>
      <c r="R26" s="64">
        <f t="shared" si="21"/>
        <v>40.51898734177213</v>
      </c>
      <c r="S26" s="89">
        <f t="shared" si="21"/>
        <v>39.40506329113923</v>
      </c>
      <c r="T26" s="62">
        <f t="shared" si="21"/>
        <v>38.29113924050631</v>
      </c>
      <c r="U26" s="63">
        <f t="shared" si="21"/>
        <v>37.17721518987341</v>
      </c>
      <c r="V26" s="64">
        <f t="shared" si="21"/>
        <v>36.06329113924049</v>
      </c>
      <c r="W26" s="63">
        <f t="shared" si="21"/>
        <v>34.94936708860759</v>
      </c>
      <c r="X26" s="64">
        <f t="shared" si="21"/>
        <v>33.83544303797467</v>
      </c>
      <c r="Y26" s="269">
        <f>B26</f>
        <v>55</v>
      </c>
    </row>
    <row r="27" spans="2:25" ht="15">
      <c r="B27" s="268"/>
      <c r="C27" s="60" t="s">
        <v>59</v>
      </c>
      <c r="D27" s="67">
        <f aca="true" t="shared" si="22" ref="D27:X27">(($E26+33)/33)*D$4</f>
        <v>0.5333333333333333</v>
      </c>
      <c r="E27" s="68">
        <f t="shared" si="22"/>
        <v>0.56</v>
      </c>
      <c r="F27" s="69">
        <f t="shared" si="22"/>
        <v>0.5866666666666667</v>
      </c>
      <c r="G27" s="70">
        <f t="shared" si="22"/>
        <v>0.6133333333333334</v>
      </c>
      <c r="H27" s="69">
        <f t="shared" si="22"/>
        <v>0.6400000000000001</v>
      </c>
      <c r="I27" s="70">
        <f t="shared" si="22"/>
        <v>0.6666666666666667</v>
      </c>
      <c r="J27" s="69">
        <f t="shared" si="22"/>
        <v>0.6933333333333335</v>
      </c>
      <c r="K27" s="70">
        <f t="shared" si="22"/>
        <v>0.7200000000000002</v>
      </c>
      <c r="L27" s="69">
        <f t="shared" si="22"/>
        <v>0.7466666666666668</v>
      </c>
      <c r="M27" s="70">
        <f t="shared" si="22"/>
        <v>0.7733333333333335</v>
      </c>
      <c r="N27" s="69">
        <f t="shared" si="22"/>
        <v>0.8000000000000003</v>
      </c>
      <c r="O27" s="71">
        <f t="shared" si="22"/>
        <v>0.8266666666666669</v>
      </c>
      <c r="P27" s="68">
        <f t="shared" si="22"/>
        <v>0.8533333333333336</v>
      </c>
      <c r="Q27" s="69">
        <f t="shared" si="22"/>
        <v>0.8800000000000003</v>
      </c>
      <c r="R27" s="70">
        <f t="shared" si="22"/>
        <v>0.906666666666667</v>
      </c>
      <c r="S27" s="67">
        <f t="shared" si="22"/>
        <v>0.9333333333333337</v>
      </c>
      <c r="T27" s="68">
        <f t="shared" si="22"/>
        <v>0.9600000000000004</v>
      </c>
      <c r="U27" s="69">
        <f t="shared" si="22"/>
        <v>0.986666666666667</v>
      </c>
      <c r="V27" s="70">
        <f t="shared" si="22"/>
        <v>1.0133333333333336</v>
      </c>
      <c r="W27" s="69">
        <f t="shared" si="22"/>
        <v>1.0400000000000005</v>
      </c>
      <c r="X27" s="70">
        <f t="shared" si="22"/>
        <v>1.066666666666667</v>
      </c>
      <c r="Y27" s="269"/>
    </row>
    <row r="28" spans="2:25" ht="15">
      <c r="B28" s="260">
        <f>B26+5</f>
        <v>60</v>
      </c>
      <c r="C28" s="73" t="s">
        <v>57</v>
      </c>
      <c r="D28" s="74">
        <f aca="true" t="shared" si="23" ref="D28:X28">(((1-D$4)*($E28+33))/0.79)-33</f>
        <v>61.17721518987342</v>
      </c>
      <c r="E28" s="188">
        <f>B28</f>
        <v>60</v>
      </c>
      <c r="F28" s="76">
        <f t="shared" si="23"/>
        <v>58.82278481012659</v>
      </c>
      <c r="G28" s="77">
        <f t="shared" si="23"/>
        <v>57.645569620253156</v>
      </c>
      <c r="H28" s="76">
        <f t="shared" si="23"/>
        <v>56.46835443037975</v>
      </c>
      <c r="I28" s="77">
        <f t="shared" si="23"/>
        <v>55.291139240506325</v>
      </c>
      <c r="J28" s="76">
        <f t="shared" si="23"/>
        <v>54.1139240506329</v>
      </c>
      <c r="K28" s="77">
        <f t="shared" si="23"/>
        <v>52.936708860759495</v>
      </c>
      <c r="L28" s="76">
        <f t="shared" si="23"/>
        <v>51.75949367088606</v>
      </c>
      <c r="M28" s="77">
        <f t="shared" si="23"/>
        <v>50.58227848101265</v>
      </c>
      <c r="N28" s="76">
        <f t="shared" si="23"/>
        <v>49.40506329113923</v>
      </c>
      <c r="O28" s="78">
        <f t="shared" si="23"/>
        <v>48.22784810126582</v>
      </c>
      <c r="P28" s="75">
        <f t="shared" si="23"/>
        <v>47.0506329113924</v>
      </c>
      <c r="Q28" s="76">
        <f t="shared" si="23"/>
        <v>45.873417721518976</v>
      </c>
      <c r="R28" s="77">
        <f t="shared" si="23"/>
        <v>44.696202531645554</v>
      </c>
      <c r="S28" s="74">
        <f t="shared" si="23"/>
        <v>43.51898734177213</v>
      </c>
      <c r="T28" s="75">
        <f t="shared" si="23"/>
        <v>42.341772151898724</v>
      </c>
      <c r="U28" s="76">
        <f t="shared" si="23"/>
        <v>41.1645569620253</v>
      </c>
      <c r="V28" s="77">
        <f t="shared" si="23"/>
        <v>39.98734177215188</v>
      </c>
      <c r="W28" s="76">
        <f t="shared" si="23"/>
        <v>38.81012658227847</v>
      </c>
      <c r="X28" s="77">
        <f t="shared" si="23"/>
        <v>37.63291139240505</v>
      </c>
      <c r="Y28" s="269">
        <f>B28</f>
        <v>60</v>
      </c>
    </row>
    <row r="29" spans="2:25" ht="15">
      <c r="B29" s="260"/>
      <c r="C29" s="80" t="s">
        <v>59</v>
      </c>
      <c r="D29" s="81">
        <f aca="true" t="shared" si="24" ref="D29:X29">(($E28+33)/33)*D$4</f>
        <v>0.5636363636363637</v>
      </c>
      <c r="E29" s="68">
        <f t="shared" si="24"/>
        <v>0.5918181818181819</v>
      </c>
      <c r="F29" s="83">
        <f t="shared" si="24"/>
        <v>0.6200000000000001</v>
      </c>
      <c r="G29" s="84">
        <f t="shared" si="24"/>
        <v>0.6481818181818183</v>
      </c>
      <c r="H29" s="83">
        <f t="shared" si="24"/>
        <v>0.6763636363636365</v>
      </c>
      <c r="I29" s="84">
        <f t="shared" si="24"/>
        <v>0.7045454545454547</v>
      </c>
      <c r="J29" s="83">
        <f t="shared" si="24"/>
        <v>0.732727272727273</v>
      </c>
      <c r="K29" s="84">
        <f t="shared" si="24"/>
        <v>0.7609090909090912</v>
      </c>
      <c r="L29" s="83">
        <f t="shared" si="24"/>
        <v>0.7890909090909094</v>
      </c>
      <c r="M29" s="84">
        <f t="shared" si="24"/>
        <v>0.8172727272727276</v>
      </c>
      <c r="N29" s="83">
        <f t="shared" si="24"/>
        <v>0.8454545454545458</v>
      </c>
      <c r="O29" s="85">
        <f t="shared" si="24"/>
        <v>0.873636363636364</v>
      </c>
      <c r="P29" s="82">
        <f t="shared" si="24"/>
        <v>0.9018181818181822</v>
      </c>
      <c r="Q29" s="83">
        <f t="shared" si="24"/>
        <v>0.9300000000000004</v>
      </c>
      <c r="R29" s="84">
        <f t="shared" si="24"/>
        <v>0.9581818181818186</v>
      </c>
      <c r="S29" s="81">
        <f t="shared" si="24"/>
        <v>0.9863636363636368</v>
      </c>
      <c r="T29" s="82">
        <f t="shared" si="24"/>
        <v>1.014545454545455</v>
      </c>
      <c r="U29" s="83">
        <f t="shared" si="24"/>
        <v>1.0427272727272732</v>
      </c>
      <c r="V29" s="84">
        <f t="shared" si="24"/>
        <v>1.0709090909090915</v>
      </c>
      <c r="W29" s="83">
        <f t="shared" si="24"/>
        <v>1.0990909090909096</v>
      </c>
      <c r="X29" s="84">
        <f t="shared" si="24"/>
        <v>1.1272727272727279</v>
      </c>
      <c r="Y29" s="269"/>
    </row>
    <row r="30" spans="2:25" ht="15">
      <c r="B30" s="268">
        <f>B28+5</f>
        <v>65</v>
      </c>
      <c r="C30" s="60" t="s">
        <v>57</v>
      </c>
      <c r="D30" s="89">
        <f aca="true" t="shared" si="25" ref="D30:X30">(((1-D$4)*($E30+33))/0.79)-33</f>
        <v>66.24050632911393</v>
      </c>
      <c r="E30" s="188">
        <f>B30</f>
        <v>65</v>
      </c>
      <c r="F30" s="63">
        <f t="shared" si="25"/>
        <v>63.75949367088607</v>
      </c>
      <c r="G30" s="64">
        <f t="shared" si="25"/>
        <v>62.51898734177216</v>
      </c>
      <c r="H30" s="63">
        <f t="shared" si="25"/>
        <v>61.27848101265823</v>
      </c>
      <c r="I30" s="64">
        <f t="shared" si="25"/>
        <v>60.037974683544306</v>
      </c>
      <c r="J30" s="63">
        <f t="shared" si="25"/>
        <v>58.797468354430364</v>
      </c>
      <c r="K30" s="64">
        <f t="shared" si="25"/>
        <v>57.55696202531644</v>
      </c>
      <c r="L30" s="63">
        <f t="shared" si="25"/>
        <v>56.316455696202524</v>
      </c>
      <c r="M30" s="64">
        <f t="shared" si="25"/>
        <v>55.0759493670886</v>
      </c>
      <c r="N30" s="63">
        <f t="shared" si="25"/>
        <v>53.83544303797467</v>
      </c>
      <c r="O30" s="65">
        <f t="shared" si="25"/>
        <v>52.59493670886074</v>
      </c>
      <c r="P30" s="62">
        <f t="shared" si="25"/>
        <v>51.35443037974683</v>
      </c>
      <c r="Q30" s="63">
        <f t="shared" si="25"/>
        <v>50.1139240506329</v>
      </c>
      <c r="R30" s="64">
        <f t="shared" si="25"/>
        <v>48.873417721518976</v>
      </c>
      <c r="S30" s="89">
        <f t="shared" si="25"/>
        <v>47.63291139240505</v>
      </c>
      <c r="T30" s="62">
        <f t="shared" si="25"/>
        <v>46.39240506329112</v>
      </c>
      <c r="U30" s="63">
        <f t="shared" si="25"/>
        <v>45.151898734177195</v>
      </c>
      <c r="V30" s="64">
        <f t="shared" si="25"/>
        <v>43.91139240506328</v>
      </c>
      <c r="W30" s="63">
        <f t="shared" si="25"/>
        <v>42.67088607594934</v>
      </c>
      <c r="X30" s="64">
        <f t="shared" si="25"/>
        <v>41.43037974683543</v>
      </c>
      <c r="Y30" s="269">
        <f>B30</f>
        <v>65</v>
      </c>
    </row>
    <row r="31" spans="2:25" ht="15">
      <c r="B31" s="268"/>
      <c r="C31" s="60" t="s">
        <v>59</v>
      </c>
      <c r="D31" s="67">
        <f aca="true" t="shared" si="26" ref="D31:X31">(($E30+33)/33)*D$4</f>
        <v>0.593939393939394</v>
      </c>
      <c r="E31" s="68">
        <f t="shared" si="26"/>
        <v>0.6236363636363637</v>
      </c>
      <c r="F31" s="69">
        <f t="shared" si="26"/>
        <v>0.6533333333333334</v>
      </c>
      <c r="G31" s="70">
        <f t="shared" si="26"/>
        <v>0.6830303030303031</v>
      </c>
      <c r="H31" s="69">
        <f t="shared" si="26"/>
        <v>0.7127272727272729</v>
      </c>
      <c r="I31" s="70">
        <f t="shared" si="26"/>
        <v>0.7424242424242425</v>
      </c>
      <c r="J31" s="69">
        <f t="shared" si="26"/>
        <v>0.7721212121212123</v>
      </c>
      <c r="K31" s="70">
        <f t="shared" si="26"/>
        <v>0.8018181818181821</v>
      </c>
      <c r="L31" s="69">
        <f t="shared" si="26"/>
        <v>0.8315151515151518</v>
      </c>
      <c r="M31" s="70">
        <f t="shared" si="26"/>
        <v>0.8612121212121215</v>
      </c>
      <c r="N31" s="69">
        <f t="shared" si="26"/>
        <v>0.8909090909090912</v>
      </c>
      <c r="O31" s="71">
        <f t="shared" si="26"/>
        <v>0.920606060606061</v>
      </c>
      <c r="P31" s="68">
        <f t="shared" si="26"/>
        <v>0.9503030303030306</v>
      </c>
      <c r="Q31" s="69">
        <f t="shared" si="26"/>
        <v>0.9800000000000004</v>
      </c>
      <c r="R31" s="70">
        <f t="shared" si="26"/>
        <v>1.0096969696969702</v>
      </c>
      <c r="S31" s="67">
        <f t="shared" si="26"/>
        <v>1.0393939393939398</v>
      </c>
      <c r="T31" s="68">
        <f t="shared" si="26"/>
        <v>1.0690909090909095</v>
      </c>
      <c r="U31" s="69">
        <f t="shared" si="26"/>
        <v>1.0987878787878793</v>
      </c>
      <c r="V31" s="70">
        <f t="shared" si="26"/>
        <v>1.128484848484849</v>
      </c>
      <c r="W31" s="69">
        <f t="shared" si="26"/>
        <v>1.1581818181818186</v>
      </c>
      <c r="X31" s="70">
        <f t="shared" si="26"/>
        <v>1.1878787878787884</v>
      </c>
      <c r="Y31" s="269"/>
    </row>
    <row r="32" spans="2:25" ht="15">
      <c r="B32" s="260">
        <f>B30+5</f>
        <v>70</v>
      </c>
      <c r="C32" s="73" t="s">
        <v>57</v>
      </c>
      <c r="D32" s="74">
        <f aca="true" t="shared" si="27" ref="D32:X32">(((1-D$4)*($E32+33))/0.79)-33</f>
        <v>71.30379746835443</v>
      </c>
      <c r="E32" s="188">
        <f>B32</f>
        <v>70</v>
      </c>
      <c r="F32" s="76">
        <f t="shared" si="27"/>
        <v>68.69620253164557</v>
      </c>
      <c r="G32" s="77">
        <f t="shared" si="27"/>
        <v>67.39240506329114</v>
      </c>
      <c r="H32" s="76">
        <f t="shared" si="27"/>
        <v>66.0886075949367</v>
      </c>
      <c r="I32" s="77">
        <f t="shared" si="27"/>
        <v>64.78481012658227</v>
      </c>
      <c r="J32" s="76">
        <f t="shared" si="27"/>
        <v>63.48101265822784</v>
      </c>
      <c r="K32" s="77">
        <f t="shared" si="27"/>
        <v>62.17721518987341</v>
      </c>
      <c r="L32" s="76">
        <f t="shared" si="27"/>
        <v>60.873417721518976</v>
      </c>
      <c r="M32" s="77">
        <f t="shared" si="27"/>
        <v>59.569620253164544</v>
      </c>
      <c r="N32" s="76">
        <f t="shared" si="27"/>
        <v>58.26582278481011</v>
      </c>
      <c r="O32" s="78">
        <f t="shared" si="27"/>
        <v>56.96202531645568</v>
      </c>
      <c r="P32" s="75">
        <f t="shared" si="27"/>
        <v>55.65822784810125</v>
      </c>
      <c r="Q32" s="76">
        <f t="shared" si="27"/>
        <v>54.354430379746816</v>
      </c>
      <c r="R32" s="77">
        <f t="shared" si="27"/>
        <v>53.050632911392384</v>
      </c>
      <c r="S32" s="74">
        <f t="shared" si="27"/>
        <v>51.74683544303795</v>
      </c>
      <c r="T32" s="75">
        <f t="shared" si="27"/>
        <v>50.44303797468352</v>
      </c>
      <c r="U32" s="76">
        <f t="shared" si="27"/>
        <v>49.13924050632909</v>
      </c>
      <c r="V32" s="77">
        <f t="shared" si="27"/>
        <v>47.835443037974656</v>
      </c>
      <c r="W32" s="76">
        <f t="shared" si="27"/>
        <v>46.531645569620224</v>
      </c>
      <c r="X32" s="77">
        <f t="shared" si="27"/>
        <v>45.22784810126579</v>
      </c>
      <c r="Y32" s="269">
        <f>B32</f>
        <v>70</v>
      </c>
    </row>
    <row r="33" spans="2:25" ht="15">
      <c r="B33" s="260"/>
      <c r="C33" s="80" t="s">
        <v>59</v>
      </c>
      <c r="D33" s="81">
        <f aca="true" t="shared" si="28" ref="D33:X33">(($E32+33)/33)*D$4</f>
        <v>0.6242424242424243</v>
      </c>
      <c r="E33" s="68">
        <f t="shared" si="28"/>
        <v>0.6554545454545455</v>
      </c>
      <c r="F33" s="83">
        <f t="shared" si="28"/>
        <v>0.6866666666666668</v>
      </c>
      <c r="G33" s="84">
        <f t="shared" si="28"/>
        <v>0.717878787878788</v>
      </c>
      <c r="H33" s="83">
        <f t="shared" si="28"/>
        <v>0.7490909090909093</v>
      </c>
      <c r="I33" s="84">
        <f t="shared" si="28"/>
        <v>0.7803030303030305</v>
      </c>
      <c r="J33" s="83">
        <f t="shared" si="28"/>
        <v>0.8115151515151516</v>
      </c>
      <c r="K33" s="84">
        <f t="shared" si="28"/>
        <v>0.8427272727272729</v>
      </c>
      <c r="L33" s="83">
        <f t="shared" si="28"/>
        <v>0.8739393939393941</v>
      </c>
      <c r="M33" s="84">
        <f t="shared" si="28"/>
        <v>0.9051515151515154</v>
      </c>
      <c r="N33" s="83">
        <f t="shared" si="28"/>
        <v>0.9363636363636366</v>
      </c>
      <c r="O33" s="85">
        <f t="shared" si="28"/>
        <v>0.9675757575757579</v>
      </c>
      <c r="P33" s="82">
        <f t="shared" si="28"/>
        <v>0.9987878787878791</v>
      </c>
      <c r="Q33" s="83">
        <f t="shared" si="28"/>
        <v>1.0300000000000002</v>
      </c>
      <c r="R33" s="84">
        <f t="shared" si="28"/>
        <v>1.0612121212121215</v>
      </c>
      <c r="S33" s="81">
        <f t="shared" si="28"/>
        <v>1.0924242424242427</v>
      </c>
      <c r="T33" s="82">
        <f t="shared" si="28"/>
        <v>1.123636363636364</v>
      </c>
      <c r="U33" s="83">
        <f t="shared" si="28"/>
        <v>1.1548484848484852</v>
      </c>
      <c r="V33" s="84">
        <f t="shared" si="28"/>
        <v>1.1860606060606065</v>
      </c>
      <c r="W33" s="83">
        <f t="shared" si="28"/>
        <v>1.2172727272727277</v>
      </c>
      <c r="X33" s="84">
        <f t="shared" si="28"/>
        <v>1.248484848484849</v>
      </c>
      <c r="Y33" s="269"/>
    </row>
    <row r="34" spans="2:25" ht="15">
      <c r="B34" s="268">
        <f>B32+5</f>
        <v>75</v>
      </c>
      <c r="C34" s="60" t="s">
        <v>57</v>
      </c>
      <c r="D34" s="89">
        <f aca="true" t="shared" si="29" ref="D34:X34">(((1-D$4)*($E34+33))/0.79)-33</f>
        <v>76.36708860759494</v>
      </c>
      <c r="E34" s="188">
        <f>B34</f>
        <v>75</v>
      </c>
      <c r="F34" s="63">
        <f t="shared" si="29"/>
        <v>73.63291139240506</v>
      </c>
      <c r="G34" s="64">
        <f t="shared" si="29"/>
        <v>72.26582278481011</v>
      </c>
      <c r="H34" s="63">
        <f t="shared" si="29"/>
        <v>70.89873417721519</v>
      </c>
      <c r="I34" s="64">
        <f t="shared" si="29"/>
        <v>69.53164556962025</v>
      </c>
      <c r="J34" s="63">
        <f t="shared" si="29"/>
        <v>68.16455696202532</v>
      </c>
      <c r="K34" s="64">
        <f t="shared" si="29"/>
        <v>66.79746835443038</v>
      </c>
      <c r="L34" s="63">
        <f t="shared" si="29"/>
        <v>65.43037974683543</v>
      </c>
      <c r="M34" s="64">
        <f t="shared" si="29"/>
        <v>64.06329113924049</v>
      </c>
      <c r="N34" s="63">
        <f t="shared" si="29"/>
        <v>62.696202531645554</v>
      </c>
      <c r="O34" s="65">
        <f t="shared" si="29"/>
        <v>61.32911392405062</v>
      </c>
      <c r="P34" s="62">
        <f t="shared" si="29"/>
        <v>59.962025316455694</v>
      </c>
      <c r="Q34" s="63">
        <f t="shared" si="29"/>
        <v>58.59493670886074</v>
      </c>
      <c r="R34" s="64">
        <f t="shared" si="29"/>
        <v>57.227848101265806</v>
      </c>
      <c r="S34" s="89">
        <f t="shared" si="29"/>
        <v>55.86075949367087</v>
      </c>
      <c r="T34" s="62">
        <f t="shared" si="29"/>
        <v>54.49367088607593</v>
      </c>
      <c r="U34" s="63">
        <f t="shared" si="29"/>
        <v>53.126582278480996</v>
      </c>
      <c r="V34" s="64">
        <f t="shared" si="29"/>
        <v>51.75949367088606</v>
      </c>
      <c r="W34" s="63">
        <f t="shared" si="29"/>
        <v>50.39240506329111</v>
      </c>
      <c r="X34" s="64">
        <f t="shared" si="29"/>
        <v>49.02531645569617</v>
      </c>
      <c r="Y34" s="269">
        <f>B34</f>
        <v>75</v>
      </c>
    </row>
    <row r="35" spans="2:25" ht="15">
      <c r="B35" s="268"/>
      <c r="C35" s="60" t="s">
        <v>59</v>
      </c>
      <c r="D35" s="67">
        <f aca="true" t="shared" si="30" ref="D35:X35">(($E34+33)/33)*D$4</f>
        <v>0.6545454545454547</v>
      </c>
      <c r="E35" s="68">
        <f t="shared" si="30"/>
        <v>0.6872727272727274</v>
      </c>
      <c r="F35" s="69">
        <f t="shared" si="30"/>
        <v>0.7200000000000001</v>
      </c>
      <c r="G35" s="70">
        <f t="shared" si="30"/>
        <v>0.7527272727272729</v>
      </c>
      <c r="H35" s="69">
        <f t="shared" si="30"/>
        <v>0.7854545454545456</v>
      </c>
      <c r="I35" s="70">
        <f t="shared" si="30"/>
        <v>0.8181818181818185</v>
      </c>
      <c r="J35" s="69">
        <f t="shared" si="30"/>
        <v>0.8509090909090912</v>
      </c>
      <c r="K35" s="70">
        <f t="shared" si="30"/>
        <v>0.8836363636363639</v>
      </c>
      <c r="L35" s="69">
        <f t="shared" si="30"/>
        <v>0.9163636363636367</v>
      </c>
      <c r="M35" s="70">
        <f t="shared" si="30"/>
        <v>0.9490909090909094</v>
      </c>
      <c r="N35" s="69">
        <f t="shared" si="30"/>
        <v>0.9818181818181823</v>
      </c>
      <c r="O35" s="71">
        <f t="shared" si="30"/>
        <v>1.0145454545454549</v>
      </c>
      <c r="P35" s="68">
        <f t="shared" si="30"/>
        <v>1.0472727272727278</v>
      </c>
      <c r="Q35" s="69">
        <f t="shared" si="30"/>
        <v>1.0800000000000005</v>
      </c>
      <c r="R35" s="70">
        <f t="shared" si="30"/>
        <v>1.1127272727272732</v>
      </c>
      <c r="S35" s="67">
        <f t="shared" si="30"/>
        <v>1.145454545454546</v>
      </c>
      <c r="T35" s="68">
        <f t="shared" si="30"/>
        <v>1.1781818181818187</v>
      </c>
      <c r="U35" s="69">
        <f t="shared" si="30"/>
        <v>1.2109090909090916</v>
      </c>
      <c r="V35" s="70">
        <f t="shared" si="30"/>
        <v>1.2436363636363643</v>
      </c>
      <c r="W35" s="69">
        <f t="shared" si="30"/>
        <v>1.276363636363637</v>
      </c>
      <c r="X35" s="70">
        <f t="shared" si="30"/>
        <v>1.3090909090909097</v>
      </c>
      <c r="Y35" s="269"/>
    </row>
    <row r="36" spans="2:25" ht="15">
      <c r="B36" s="260">
        <f>B34+5</f>
        <v>80</v>
      </c>
      <c r="C36" s="73" t="s">
        <v>57</v>
      </c>
      <c r="D36" s="74">
        <f aca="true" t="shared" si="31" ref="D36:X36">(((1-D$4)*($E36+33))/0.79)-33</f>
        <v>81.43037974683544</v>
      </c>
      <c r="E36" s="188">
        <f>B36</f>
        <v>80</v>
      </c>
      <c r="F36" s="76">
        <f t="shared" si="31"/>
        <v>78.56962025316456</v>
      </c>
      <c r="G36" s="77">
        <f t="shared" si="31"/>
        <v>77.13924050632912</v>
      </c>
      <c r="H36" s="76">
        <f t="shared" si="31"/>
        <v>75.70886075949366</v>
      </c>
      <c r="I36" s="77">
        <f t="shared" si="31"/>
        <v>74.27848101265822</v>
      </c>
      <c r="J36" s="76">
        <f t="shared" si="31"/>
        <v>72.84810126582279</v>
      </c>
      <c r="K36" s="77">
        <f t="shared" si="31"/>
        <v>71.41772151898734</v>
      </c>
      <c r="L36" s="76">
        <f t="shared" si="31"/>
        <v>69.9873417721519</v>
      </c>
      <c r="M36" s="77">
        <f t="shared" si="31"/>
        <v>68.55696202531644</v>
      </c>
      <c r="N36" s="76">
        <f t="shared" si="31"/>
        <v>67.126582278481</v>
      </c>
      <c r="O36" s="78">
        <f t="shared" si="31"/>
        <v>65.69620253164557</v>
      </c>
      <c r="P36" s="75">
        <f t="shared" si="31"/>
        <v>64.26582278481011</v>
      </c>
      <c r="Q36" s="76">
        <f t="shared" si="31"/>
        <v>62.83544303797467</v>
      </c>
      <c r="R36" s="77">
        <f t="shared" si="31"/>
        <v>61.405063291139214</v>
      </c>
      <c r="S36" s="74">
        <f t="shared" si="31"/>
        <v>59.97468354430377</v>
      </c>
      <c r="T36" s="75">
        <f t="shared" si="31"/>
        <v>58.544303797468345</v>
      </c>
      <c r="U36" s="76">
        <f t="shared" si="31"/>
        <v>57.11392405063289</v>
      </c>
      <c r="V36" s="77">
        <f t="shared" si="31"/>
        <v>55.68354430379745</v>
      </c>
      <c r="W36" s="76">
        <f t="shared" si="31"/>
        <v>54.253164556962005</v>
      </c>
      <c r="X36" s="77">
        <f t="shared" si="31"/>
        <v>52.822784810126564</v>
      </c>
      <c r="Y36" s="269">
        <f>B36</f>
        <v>80</v>
      </c>
    </row>
    <row r="37" spans="2:25" ht="15">
      <c r="B37" s="260"/>
      <c r="C37" s="80" t="s">
        <v>59</v>
      </c>
      <c r="D37" s="81">
        <f aca="true" t="shared" si="32" ref="D37:X37">(($E36+33)/33)*D$4</f>
        <v>0.6848484848484849</v>
      </c>
      <c r="E37" s="68">
        <f t="shared" si="32"/>
        <v>0.7190909090909092</v>
      </c>
      <c r="F37" s="83">
        <f t="shared" si="32"/>
        <v>0.7533333333333334</v>
      </c>
      <c r="G37" s="84">
        <f t="shared" si="32"/>
        <v>0.7875757575757577</v>
      </c>
      <c r="H37" s="83">
        <f t="shared" si="32"/>
        <v>0.821818181818182</v>
      </c>
      <c r="I37" s="84">
        <f t="shared" si="32"/>
        <v>0.8560606060606063</v>
      </c>
      <c r="J37" s="83">
        <f t="shared" si="32"/>
        <v>0.8903030303030306</v>
      </c>
      <c r="K37" s="84">
        <f t="shared" si="32"/>
        <v>0.9245454545454548</v>
      </c>
      <c r="L37" s="83">
        <f t="shared" si="32"/>
        <v>0.9587878787878791</v>
      </c>
      <c r="M37" s="84">
        <f t="shared" si="32"/>
        <v>0.9930303030303034</v>
      </c>
      <c r="N37" s="83">
        <f t="shared" si="32"/>
        <v>1.0272727272727276</v>
      </c>
      <c r="O37" s="85">
        <f t="shared" si="32"/>
        <v>1.061515151515152</v>
      </c>
      <c r="P37" s="82">
        <f t="shared" si="32"/>
        <v>1.0957575757575762</v>
      </c>
      <c r="Q37" s="83">
        <f t="shared" si="32"/>
        <v>1.1300000000000006</v>
      </c>
      <c r="R37" s="84">
        <f t="shared" si="32"/>
        <v>1.1642424242424247</v>
      </c>
      <c r="S37" s="81">
        <f t="shared" si="32"/>
        <v>1.198484848484849</v>
      </c>
      <c r="T37" s="82">
        <f t="shared" si="32"/>
        <v>1.2327272727272733</v>
      </c>
      <c r="U37" s="83">
        <f t="shared" si="32"/>
        <v>1.2669696969696975</v>
      </c>
      <c r="V37" s="84">
        <f t="shared" si="32"/>
        <v>1.301212121212122</v>
      </c>
      <c r="W37" s="83">
        <f t="shared" si="32"/>
        <v>1.3354545454545461</v>
      </c>
      <c r="X37" s="84">
        <f t="shared" si="32"/>
        <v>1.3696969696969703</v>
      </c>
      <c r="Y37" s="269"/>
    </row>
    <row r="38" spans="2:25" ht="15">
      <c r="B38" s="268">
        <f>B36+5</f>
        <v>85</v>
      </c>
      <c r="C38" s="60" t="s">
        <v>57</v>
      </c>
      <c r="D38" s="89">
        <f aca="true" t="shared" si="33" ref="D38:X38">(((1-D$4)*($E38+33))/0.79)-33</f>
        <v>86.49367088607595</v>
      </c>
      <c r="E38" s="188">
        <f>B38</f>
        <v>85</v>
      </c>
      <c r="F38" s="63">
        <f t="shared" si="33"/>
        <v>83.50632911392405</v>
      </c>
      <c r="G38" s="64">
        <f t="shared" si="33"/>
        <v>82.01265822784809</v>
      </c>
      <c r="H38" s="63">
        <f t="shared" si="33"/>
        <v>80.51898734177216</v>
      </c>
      <c r="I38" s="64">
        <f t="shared" si="33"/>
        <v>79.0253164556962</v>
      </c>
      <c r="J38" s="63">
        <f t="shared" si="33"/>
        <v>77.53164556962024</v>
      </c>
      <c r="K38" s="64">
        <f t="shared" si="33"/>
        <v>76.0379746835443</v>
      </c>
      <c r="L38" s="63">
        <f t="shared" si="33"/>
        <v>74.54430379746834</v>
      </c>
      <c r="M38" s="64">
        <f t="shared" si="33"/>
        <v>73.0506329113924</v>
      </c>
      <c r="N38" s="63">
        <f t="shared" si="33"/>
        <v>71.55696202531644</v>
      </c>
      <c r="O38" s="65">
        <f t="shared" si="33"/>
        <v>70.06329113924049</v>
      </c>
      <c r="P38" s="62">
        <f t="shared" si="33"/>
        <v>68.56962025316454</v>
      </c>
      <c r="Q38" s="63">
        <f t="shared" si="33"/>
        <v>67.07594936708858</v>
      </c>
      <c r="R38" s="64">
        <f t="shared" si="33"/>
        <v>65.58227848101265</v>
      </c>
      <c r="S38" s="89">
        <f t="shared" si="33"/>
        <v>64.08860759493669</v>
      </c>
      <c r="T38" s="62">
        <f t="shared" si="33"/>
        <v>62.59493670886073</v>
      </c>
      <c r="U38" s="63">
        <f t="shared" si="33"/>
        <v>61.1012658227848</v>
      </c>
      <c r="V38" s="64">
        <f t="shared" si="33"/>
        <v>59.607594936708836</v>
      </c>
      <c r="W38" s="63">
        <f t="shared" si="33"/>
        <v>58.11392405063289</v>
      </c>
      <c r="X38" s="176">
        <f t="shared" si="33"/>
        <v>56.62025316455694</v>
      </c>
      <c r="Y38" s="269">
        <f>B38</f>
        <v>85</v>
      </c>
    </row>
    <row r="39" spans="2:25" ht="15">
      <c r="B39" s="268"/>
      <c r="C39" s="60" t="s">
        <v>59</v>
      </c>
      <c r="D39" s="67">
        <f aca="true" t="shared" si="34" ref="D39:X39">(($E38+33)/33)*D$4</f>
        <v>0.7151515151515152</v>
      </c>
      <c r="E39" s="68">
        <f t="shared" si="34"/>
        <v>0.750909090909091</v>
      </c>
      <c r="F39" s="69">
        <f t="shared" si="34"/>
        <v>0.7866666666666667</v>
      </c>
      <c r="G39" s="70">
        <f t="shared" si="34"/>
        <v>0.8224242424242425</v>
      </c>
      <c r="H39" s="69">
        <f t="shared" si="34"/>
        <v>0.8581818181818184</v>
      </c>
      <c r="I39" s="70">
        <f t="shared" si="34"/>
        <v>0.8939393939393941</v>
      </c>
      <c r="J39" s="69">
        <f t="shared" si="34"/>
        <v>0.9296969696969699</v>
      </c>
      <c r="K39" s="70">
        <f t="shared" si="34"/>
        <v>0.9654545454545457</v>
      </c>
      <c r="L39" s="69">
        <f t="shared" si="34"/>
        <v>1.0012121212121214</v>
      </c>
      <c r="M39" s="70">
        <f t="shared" si="34"/>
        <v>1.0369696969696973</v>
      </c>
      <c r="N39" s="69">
        <f t="shared" si="34"/>
        <v>1.072727272727273</v>
      </c>
      <c r="O39" s="71">
        <f t="shared" si="34"/>
        <v>1.1084848484848489</v>
      </c>
      <c r="P39" s="68">
        <f t="shared" si="34"/>
        <v>1.1442424242424247</v>
      </c>
      <c r="Q39" s="69">
        <f t="shared" si="34"/>
        <v>1.1800000000000004</v>
      </c>
      <c r="R39" s="70">
        <f t="shared" si="34"/>
        <v>1.2157575757575763</v>
      </c>
      <c r="S39" s="67">
        <f t="shared" si="34"/>
        <v>1.251515151515152</v>
      </c>
      <c r="T39" s="163">
        <f t="shared" si="34"/>
        <v>1.2872727272727278</v>
      </c>
      <c r="U39" s="164">
        <f t="shared" si="34"/>
        <v>1.3230303030303037</v>
      </c>
      <c r="V39" s="162">
        <f t="shared" si="34"/>
        <v>1.3587878787878793</v>
      </c>
      <c r="W39" s="164">
        <f t="shared" si="34"/>
        <v>1.3945454545454552</v>
      </c>
      <c r="X39" s="177">
        <f t="shared" si="34"/>
        <v>1.4303030303030309</v>
      </c>
      <c r="Y39" s="269"/>
    </row>
    <row r="40" spans="2:25" ht="15">
      <c r="B40" s="260">
        <f>B38+5</f>
        <v>90</v>
      </c>
      <c r="C40" s="73" t="s">
        <v>57</v>
      </c>
      <c r="D40" s="74">
        <f aca="true" t="shared" si="35" ref="D40:X40">(((1-D$4)*($E40+33))/0.79)-33</f>
        <v>91.55696202531645</v>
      </c>
      <c r="E40" s="188">
        <f>B40</f>
        <v>90</v>
      </c>
      <c r="F40" s="76">
        <f t="shared" si="35"/>
        <v>88.44303797468353</v>
      </c>
      <c r="G40" s="77">
        <f t="shared" si="35"/>
        <v>86.8860759493671</v>
      </c>
      <c r="H40" s="76">
        <f t="shared" si="35"/>
        <v>85.32911392405063</v>
      </c>
      <c r="I40" s="77">
        <f t="shared" si="35"/>
        <v>83.77215189873417</v>
      </c>
      <c r="J40" s="76">
        <f t="shared" si="35"/>
        <v>82.21518987341771</v>
      </c>
      <c r="K40" s="77">
        <f t="shared" si="35"/>
        <v>80.65822784810125</v>
      </c>
      <c r="L40" s="76">
        <f t="shared" si="35"/>
        <v>79.10126582278481</v>
      </c>
      <c r="M40" s="77">
        <f t="shared" si="35"/>
        <v>77.54430379746834</v>
      </c>
      <c r="N40" s="76">
        <f t="shared" si="35"/>
        <v>75.9873417721519</v>
      </c>
      <c r="O40" s="78">
        <f t="shared" si="35"/>
        <v>74.43037974683543</v>
      </c>
      <c r="P40" s="75">
        <f t="shared" si="35"/>
        <v>72.87341772151896</v>
      </c>
      <c r="Q40" s="76">
        <f t="shared" si="35"/>
        <v>71.31645569620252</v>
      </c>
      <c r="R40" s="77">
        <f t="shared" si="35"/>
        <v>69.75949367088606</v>
      </c>
      <c r="S40" s="74">
        <f t="shared" si="35"/>
        <v>68.20253164556961</v>
      </c>
      <c r="T40" s="225">
        <f t="shared" si="35"/>
        <v>66.64556962025314</v>
      </c>
      <c r="U40" s="63">
        <f t="shared" si="35"/>
        <v>65.08860759493668</v>
      </c>
      <c r="V40" s="176">
        <f t="shared" si="35"/>
        <v>63.53164556962024</v>
      </c>
      <c r="W40" s="176">
        <f t="shared" si="35"/>
        <v>61.97468354430377</v>
      </c>
      <c r="X40" s="176">
        <f t="shared" si="35"/>
        <v>60.41772151898732</v>
      </c>
      <c r="Y40" s="262">
        <f>B40</f>
        <v>90</v>
      </c>
    </row>
    <row r="41" spans="2:25" ht="15">
      <c r="B41" s="260"/>
      <c r="C41" s="80" t="s">
        <v>59</v>
      </c>
      <c r="D41" s="81">
        <f aca="true" t="shared" si="36" ref="D41:X41">(($E40+33)/33)*D$4</f>
        <v>0.7454545454545455</v>
      </c>
      <c r="E41" s="68">
        <f t="shared" si="36"/>
        <v>0.7827272727272727</v>
      </c>
      <c r="F41" s="83">
        <f t="shared" si="36"/>
        <v>0.8200000000000001</v>
      </c>
      <c r="G41" s="84">
        <f t="shared" si="36"/>
        <v>0.8572727272727274</v>
      </c>
      <c r="H41" s="83">
        <f t="shared" si="36"/>
        <v>0.8945454545454546</v>
      </c>
      <c r="I41" s="84">
        <f t="shared" si="36"/>
        <v>0.931818181818182</v>
      </c>
      <c r="J41" s="83">
        <f t="shared" si="36"/>
        <v>0.9690909090909092</v>
      </c>
      <c r="K41" s="84">
        <f t="shared" si="36"/>
        <v>1.0063636363636366</v>
      </c>
      <c r="L41" s="83">
        <f t="shared" si="36"/>
        <v>1.043636363636364</v>
      </c>
      <c r="M41" s="84">
        <f t="shared" si="36"/>
        <v>1.0809090909090913</v>
      </c>
      <c r="N41" s="83">
        <f t="shared" si="36"/>
        <v>1.1181818181818184</v>
      </c>
      <c r="O41" s="85">
        <f t="shared" si="36"/>
        <v>1.1554545454545457</v>
      </c>
      <c r="P41" s="82">
        <f t="shared" si="36"/>
        <v>1.192727272727273</v>
      </c>
      <c r="Q41" s="83">
        <f t="shared" si="36"/>
        <v>1.2300000000000004</v>
      </c>
      <c r="R41" s="84">
        <f t="shared" si="36"/>
        <v>1.2672727272727278</v>
      </c>
      <c r="S41" s="222">
        <f t="shared" si="36"/>
        <v>1.3045454545454551</v>
      </c>
      <c r="T41" s="237">
        <f t="shared" si="36"/>
        <v>1.3418181818181822</v>
      </c>
      <c r="U41" s="164">
        <f t="shared" si="36"/>
        <v>1.3790909090909096</v>
      </c>
      <c r="V41" s="177">
        <f t="shared" si="36"/>
        <v>1.416363636363637</v>
      </c>
      <c r="W41" s="177">
        <f t="shared" si="36"/>
        <v>1.4536363636363643</v>
      </c>
      <c r="X41" s="177">
        <f t="shared" si="36"/>
        <v>1.4909090909090916</v>
      </c>
      <c r="Y41" s="262"/>
    </row>
    <row r="42" spans="2:25" ht="15">
      <c r="B42" s="268">
        <f>B40+5</f>
        <v>95</v>
      </c>
      <c r="C42" s="60" t="s">
        <v>57</v>
      </c>
      <c r="D42" s="89">
        <f aca="true" t="shared" si="37" ref="D42:X42">(((1-D$4)*($E42+33))/0.79)-33</f>
        <v>96.62025316455697</v>
      </c>
      <c r="E42" s="188">
        <f>B42</f>
        <v>95</v>
      </c>
      <c r="F42" s="63">
        <f t="shared" si="37"/>
        <v>93.37974683544304</v>
      </c>
      <c r="G42" s="64">
        <f t="shared" si="37"/>
        <v>91.75949367088607</v>
      </c>
      <c r="H42" s="63">
        <f t="shared" si="37"/>
        <v>90.13924050632912</v>
      </c>
      <c r="I42" s="64">
        <f t="shared" si="37"/>
        <v>88.51898734177215</v>
      </c>
      <c r="J42" s="63">
        <f t="shared" si="37"/>
        <v>86.89873417721519</v>
      </c>
      <c r="K42" s="64">
        <f t="shared" si="37"/>
        <v>85.27848101265822</v>
      </c>
      <c r="L42" s="63">
        <f t="shared" si="37"/>
        <v>83.65822784810126</v>
      </c>
      <c r="M42" s="64">
        <f t="shared" si="37"/>
        <v>82.03797468354429</v>
      </c>
      <c r="N42" s="63">
        <f t="shared" si="37"/>
        <v>80.41772151898734</v>
      </c>
      <c r="O42" s="65">
        <f t="shared" si="37"/>
        <v>78.79746835443036</v>
      </c>
      <c r="P42" s="62">
        <f t="shared" si="37"/>
        <v>77.17721518987341</v>
      </c>
      <c r="Q42" s="63">
        <f t="shared" si="37"/>
        <v>75.55696202531644</v>
      </c>
      <c r="R42" s="64">
        <f t="shared" si="37"/>
        <v>73.93670886075948</v>
      </c>
      <c r="S42" s="233">
        <f t="shared" si="37"/>
        <v>72.31645569620251</v>
      </c>
      <c r="T42" s="227">
        <f t="shared" si="37"/>
        <v>70.69620253164555</v>
      </c>
      <c r="U42" s="218">
        <f t="shared" si="37"/>
        <v>69.07594936708858</v>
      </c>
      <c r="V42" s="176">
        <f t="shared" si="37"/>
        <v>67.45569620253163</v>
      </c>
      <c r="W42" s="176">
        <f t="shared" si="37"/>
        <v>65.83544303797466</v>
      </c>
      <c r="X42" s="176">
        <f t="shared" si="37"/>
        <v>64.2151898734177</v>
      </c>
      <c r="Y42" s="267">
        <f>B42</f>
        <v>95</v>
      </c>
    </row>
    <row r="43" spans="2:25" ht="15">
      <c r="B43" s="268"/>
      <c r="C43" s="60" t="s">
        <v>59</v>
      </c>
      <c r="D43" s="67">
        <f aca="true" t="shared" si="38" ref="D43:X43">(($E42+33)/33)*D$4</f>
        <v>0.7757575757575759</v>
      </c>
      <c r="E43" s="68">
        <f t="shared" si="38"/>
        <v>0.8145454545454547</v>
      </c>
      <c r="F43" s="69">
        <f t="shared" si="38"/>
        <v>0.8533333333333335</v>
      </c>
      <c r="G43" s="70">
        <f t="shared" si="38"/>
        <v>0.8921212121212123</v>
      </c>
      <c r="H43" s="69">
        <f t="shared" si="38"/>
        <v>0.9309090909090911</v>
      </c>
      <c r="I43" s="70">
        <f t="shared" si="38"/>
        <v>0.96969696969697</v>
      </c>
      <c r="J43" s="69">
        <f t="shared" si="38"/>
        <v>1.0084848484848488</v>
      </c>
      <c r="K43" s="70">
        <f t="shared" si="38"/>
        <v>1.0472727272727276</v>
      </c>
      <c r="L43" s="69">
        <f t="shared" si="38"/>
        <v>1.0860606060606064</v>
      </c>
      <c r="M43" s="70">
        <f t="shared" si="38"/>
        <v>1.1248484848484852</v>
      </c>
      <c r="N43" s="69">
        <f t="shared" si="38"/>
        <v>1.163636363636364</v>
      </c>
      <c r="O43" s="71">
        <f t="shared" si="38"/>
        <v>1.2024242424242428</v>
      </c>
      <c r="P43" s="68">
        <f t="shared" si="38"/>
        <v>1.2412121212121217</v>
      </c>
      <c r="Q43" s="69">
        <f t="shared" si="38"/>
        <v>1.2800000000000005</v>
      </c>
      <c r="R43" s="162">
        <f t="shared" si="38"/>
        <v>1.3187878787878793</v>
      </c>
      <c r="S43" s="222">
        <f t="shared" si="38"/>
        <v>1.357575757575758</v>
      </c>
      <c r="T43" s="228">
        <f t="shared" si="38"/>
        <v>1.396363636363637</v>
      </c>
      <c r="U43" s="219">
        <f t="shared" si="38"/>
        <v>1.4351515151515157</v>
      </c>
      <c r="V43" s="177">
        <f t="shared" si="38"/>
        <v>1.4739393939393945</v>
      </c>
      <c r="W43" s="177">
        <f t="shared" si="38"/>
        <v>1.5127272727272734</v>
      </c>
      <c r="X43" s="178">
        <f t="shared" si="38"/>
        <v>1.5515151515151522</v>
      </c>
      <c r="Y43" s="267"/>
    </row>
    <row r="44" spans="2:25" ht="15">
      <c r="B44" s="260">
        <f>B42+5</f>
        <v>100</v>
      </c>
      <c r="C44" s="73" t="s">
        <v>57</v>
      </c>
      <c r="D44" s="74">
        <f aca="true" t="shared" si="39" ref="D44:X44">(((1-D$4)*($E44+33))/0.79)-33</f>
        <v>101.68354430379748</v>
      </c>
      <c r="E44" s="188">
        <f>B44</f>
        <v>100</v>
      </c>
      <c r="F44" s="76">
        <f t="shared" si="39"/>
        <v>98.31645569620252</v>
      </c>
      <c r="G44" s="77">
        <f t="shared" si="39"/>
        <v>96.63291139240505</v>
      </c>
      <c r="H44" s="76">
        <f t="shared" si="39"/>
        <v>94.94936708860759</v>
      </c>
      <c r="I44" s="77">
        <f t="shared" si="39"/>
        <v>93.26582278481013</v>
      </c>
      <c r="J44" s="76">
        <f t="shared" si="39"/>
        <v>91.58227848101265</v>
      </c>
      <c r="K44" s="77">
        <f t="shared" si="39"/>
        <v>89.89873417721519</v>
      </c>
      <c r="L44" s="76">
        <f t="shared" si="39"/>
        <v>88.2151898734177</v>
      </c>
      <c r="M44" s="77">
        <f t="shared" si="39"/>
        <v>86.53164556962024</v>
      </c>
      <c r="N44" s="76">
        <f t="shared" si="39"/>
        <v>84.84810126582278</v>
      </c>
      <c r="O44" s="78">
        <f t="shared" si="39"/>
        <v>83.1645569620253</v>
      </c>
      <c r="P44" s="75">
        <f t="shared" si="39"/>
        <v>81.48101265822784</v>
      </c>
      <c r="Q44" s="76">
        <f t="shared" si="39"/>
        <v>79.79746835443035</v>
      </c>
      <c r="R44" s="64">
        <f t="shared" si="39"/>
        <v>78.11392405063289</v>
      </c>
      <c r="S44" s="223">
        <f t="shared" si="39"/>
        <v>76.43037974683543</v>
      </c>
      <c r="T44" s="227">
        <f t="shared" si="39"/>
        <v>74.74683544303795</v>
      </c>
      <c r="U44" s="218">
        <f t="shared" si="39"/>
        <v>73.06329113924049</v>
      </c>
      <c r="V44" s="176">
        <f t="shared" si="39"/>
        <v>71.379746835443</v>
      </c>
      <c r="W44" s="176">
        <f t="shared" si="39"/>
        <v>69.69620253164554</v>
      </c>
      <c r="X44" s="179">
        <f t="shared" si="39"/>
        <v>68.01265822784808</v>
      </c>
      <c r="Y44" s="269">
        <f>B44</f>
        <v>100</v>
      </c>
    </row>
    <row r="45" spans="2:25" ht="15">
      <c r="B45" s="260"/>
      <c r="C45" s="80" t="s">
        <v>59</v>
      </c>
      <c r="D45" s="81">
        <f aca="true" t="shared" si="40" ref="D45:X45">(($E44+33)/33)*D$4</f>
        <v>0.8060606060606061</v>
      </c>
      <c r="E45" s="68">
        <f t="shared" si="40"/>
        <v>0.8463636363636364</v>
      </c>
      <c r="F45" s="83">
        <f t="shared" si="40"/>
        <v>0.8866666666666668</v>
      </c>
      <c r="G45" s="84">
        <f t="shared" si="40"/>
        <v>0.9269696969696971</v>
      </c>
      <c r="H45" s="83">
        <f t="shared" si="40"/>
        <v>0.9672727272727275</v>
      </c>
      <c r="I45" s="84">
        <f t="shared" si="40"/>
        <v>1.0075757575757578</v>
      </c>
      <c r="J45" s="83">
        <f t="shared" si="40"/>
        <v>1.047878787878788</v>
      </c>
      <c r="K45" s="84">
        <f t="shared" si="40"/>
        <v>1.0881818181818184</v>
      </c>
      <c r="L45" s="83">
        <f t="shared" si="40"/>
        <v>1.1284848484848489</v>
      </c>
      <c r="M45" s="84">
        <f t="shared" si="40"/>
        <v>1.1687878787878792</v>
      </c>
      <c r="N45" s="83">
        <f t="shared" si="40"/>
        <v>1.2090909090909094</v>
      </c>
      <c r="O45" s="85">
        <f t="shared" si="40"/>
        <v>1.2493939393939397</v>
      </c>
      <c r="P45" s="82">
        <f t="shared" si="40"/>
        <v>1.2896969696969702</v>
      </c>
      <c r="Q45" s="166">
        <f t="shared" si="40"/>
        <v>1.3300000000000005</v>
      </c>
      <c r="R45" s="162">
        <f t="shared" si="40"/>
        <v>1.3703030303030308</v>
      </c>
      <c r="S45" s="224">
        <f t="shared" si="40"/>
        <v>1.410606060606061</v>
      </c>
      <c r="T45" s="228">
        <f t="shared" si="40"/>
        <v>1.4509090909090916</v>
      </c>
      <c r="U45" s="219">
        <f t="shared" si="40"/>
        <v>1.4912121212121219</v>
      </c>
      <c r="V45" s="177">
        <f t="shared" si="40"/>
        <v>1.5315151515151522</v>
      </c>
      <c r="W45" s="178">
        <f t="shared" si="40"/>
        <v>1.5718181818181824</v>
      </c>
      <c r="X45" s="180">
        <f t="shared" si="40"/>
        <v>1.612121212121213</v>
      </c>
      <c r="Y45" s="269"/>
    </row>
    <row r="46" spans="2:25" ht="15">
      <c r="B46" s="268">
        <f>B44+5</f>
        <v>105</v>
      </c>
      <c r="C46" s="60" t="s">
        <v>57</v>
      </c>
      <c r="D46" s="89">
        <f aca="true" t="shared" si="41" ref="D46:X46">(((1-D$4)*($E46+33))/0.79)-33</f>
        <v>106.74683544303798</v>
      </c>
      <c r="E46" s="188">
        <f>B46</f>
        <v>105</v>
      </c>
      <c r="F46" s="63">
        <f t="shared" si="41"/>
        <v>103.25316455696202</v>
      </c>
      <c r="G46" s="64">
        <f t="shared" si="41"/>
        <v>101.50632911392404</v>
      </c>
      <c r="H46" s="63">
        <f t="shared" si="41"/>
        <v>99.75949367088606</v>
      </c>
      <c r="I46" s="64">
        <f t="shared" si="41"/>
        <v>98.0126582278481</v>
      </c>
      <c r="J46" s="63">
        <f t="shared" si="41"/>
        <v>96.26582278481013</v>
      </c>
      <c r="K46" s="64">
        <f t="shared" si="41"/>
        <v>94.51898734177215</v>
      </c>
      <c r="L46" s="63">
        <f t="shared" si="41"/>
        <v>92.77215189873417</v>
      </c>
      <c r="M46" s="64">
        <f t="shared" si="41"/>
        <v>91.02531645569618</v>
      </c>
      <c r="N46" s="63">
        <f t="shared" si="41"/>
        <v>89.27848101265822</v>
      </c>
      <c r="O46" s="65">
        <f t="shared" si="41"/>
        <v>87.53164556962025</v>
      </c>
      <c r="P46" s="62">
        <f t="shared" si="41"/>
        <v>85.78481012658226</v>
      </c>
      <c r="Q46" s="63">
        <f t="shared" si="41"/>
        <v>84.03797468354429</v>
      </c>
      <c r="R46" s="176">
        <f t="shared" si="41"/>
        <v>82.2911392405063</v>
      </c>
      <c r="S46" s="223">
        <f t="shared" si="41"/>
        <v>80.54430379746833</v>
      </c>
      <c r="T46" s="227">
        <f t="shared" si="41"/>
        <v>78.79746835443036</v>
      </c>
      <c r="U46" s="218">
        <f t="shared" si="41"/>
        <v>77.05063291139238</v>
      </c>
      <c r="V46" s="176">
        <f t="shared" si="41"/>
        <v>75.3037974683544</v>
      </c>
      <c r="W46" s="194">
        <f t="shared" si="41"/>
        <v>73.55696202531642</v>
      </c>
      <c r="X46" s="181">
        <f t="shared" si="41"/>
        <v>71.81012658227846</v>
      </c>
      <c r="Y46" s="269">
        <f>B46</f>
        <v>105</v>
      </c>
    </row>
    <row r="47" spans="2:25" ht="15">
      <c r="B47" s="268"/>
      <c r="C47" s="60" t="s">
        <v>59</v>
      </c>
      <c r="D47" s="67">
        <f aca="true" t="shared" si="42" ref="D47:X47">(($E46+33)/33)*D$4</f>
        <v>0.8363636363636364</v>
      </c>
      <c r="E47" s="68">
        <f t="shared" si="42"/>
        <v>0.8781818181818183</v>
      </c>
      <c r="F47" s="69">
        <f t="shared" si="42"/>
        <v>0.92</v>
      </c>
      <c r="G47" s="70">
        <f t="shared" si="42"/>
        <v>0.9618181818181819</v>
      </c>
      <c r="H47" s="69">
        <f t="shared" si="42"/>
        <v>1.0036363636363639</v>
      </c>
      <c r="I47" s="70">
        <f t="shared" si="42"/>
        <v>1.0454545454545456</v>
      </c>
      <c r="J47" s="69">
        <f t="shared" si="42"/>
        <v>1.0872727272727274</v>
      </c>
      <c r="K47" s="70">
        <f t="shared" si="42"/>
        <v>1.1290909090909094</v>
      </c>
      <c r="L47" s="69">
        <f t="shared" si="42"/>
        <v>1.1709090909090911</v>
      </c>
      <c r="M47" s="70">
        <f t="shared" si="42"/>
        <v>1.212727272727273</v>
      </c>
      <c r="N47" s="69">
        <f t="shared" si="42"/>
        <v>1.2545454545454549</v>
      </c>
      <c r="O47" s="165">
        <f t="shared" si="42"/>
        <v>1.2963636363636368</v>
      </c>
      <c r="P47" s="163">
        <f t="shared" si="42"/>
        <v>1.3381818181818186</v>
      </c>
      <c r="Q47" s="164">
        <f t="shared" si="42"/>
        <v>1.3800000000000006</v>
      </c>
      <c r="R47" s="177">
        <f t="shared" si="42"/>
        <v>1.4218181818181823</v>
      </c>
      <c r="S47" s="224">
        <f t="shared" si="42"/>
        <v>1.4636363636363643</v>
      </c>
      <c r="T47" s="228">
        <f t="shared" si="42"/>
        <v>1.505454545454546</v>
      </c>
      <c r="U47" s="220">
        <f t="shared" si="42"/>
        <v>1.5472727272727278</v>
      </c>
      <c r="V47" s="178">
        <f t="shared" si="42"/>
        <v>1.5890909090909098</v>
      </c>
      <c r="W47" s="195">
        <f t="shared" si="42"/>
        <v>1.6309090909090915</v>
      </c>
      <c r="X47" s="182">
        <f t="shared" si="42"/>
        <v>1.6727272727272735</v>
      </c>
      <c r="Y47" s="269"/>
    </row>
    <row r="48" spans="2:25" ht="15">
      <c r="B48" s="260">
        <f>B46+5</f>
        <v>110</v>
      </c>
      <c r="C48" s="73" t="s">
        <v>57</v>
      </c>
      <c r="D48" s="74">
        <f aca="true" t="shared" si="43" ref="D48:X48">(((1-D$4)*($E48+33))/0.79)-33</f>
        <v>111.81012658227849</v>
      </c>
      <c r="E48" s="188">
        <f>B48</f>
        <v>110</v>
      </c>
      <c r="F48" s="76">
        <f t="shared" si="43"/>
        <v>108.18987341772151</v>
      </c>
      <c r="G48" s="77">
        <f t="shared" si="43"/>
        <v>106.37974683544303</v>
      </c>
      <c r="H48" s="76">
        <f t="shared" si="43"/>
        <v>104.56962025316457</v>
      </c>
      <c r="I48" s="77">
        <f t="shared" si="43"/>
        <v>102.75949367088606</v>
      </c>
      <c r="J48" s="76">
        <f t="shared" si="43"/>
        <v>100.94936708860757</v>
      </c>
      <c r="K48" s="77">
        <f t="shared" si="43"/>
        <v>99.13924050632912</v>
      </c>
      <c r="L48" s="76">
        <f t="shared" si="43"/>
        <v>97.32911392405063</v>
      </c>
      <c r="M48" s="77">
        <f t="shared" si="43"/>
        <v>95.51898734177215</v>
      </c>
      <c r="N48" s="76">
        <f t="shared" si="43"/>
        <v>93.70886075949366</v>
      </c>
      <c r="O48" s="65">
        <f t="shared" si="43"/>
        <v>91.89873417721518</v>
      </c>
      <c r="P48" s="225">
        <f t="shared" si="43"/>
        <v>90.08860759493669</v>
      </c>
      <c r="Q48" s="218">
        <f t="shared" si="43"/>
        <v>88.2784810126582</v>
      </c>
      <c r="R48" s="176">
        <f t="shared" si="43"/>
        <v>86.46835443037973</v>
      </c>
      <c r="S48" s="223">
        <f t="shared" si="43"/>
        <v>84.65822784810125</v>
      </c>
      <c r="T48" s="227">
        <f t="shared" si="43"/>
        <v>82.84810126582276</v>
      </c>
      <c r="U48" s="194">
        <f t="shared" si="43"/>
        <v>81.03797468354429</v>
      </c>
      <c r="V48" s="179">
        <f t="shared" si="43"/>
        <v>79.22784810126579</v>
      </c>
      <c r="W48" s="196">
        <f t="shared" si="43"/>
        <v>77.4177215189873</v>
      </c>
      <c r="X48" s="183">
        <f t="shared" si="43"/>
        <v>75.60759493670884</v>
      </c>
      <c r="Y48" s="262">
        <f>B48</f>
        <v>110</v>
      </c>
    </row>
    <row r="49" spans="2:25" ht="15">
      <c r="B49" s="260"/>
      <c r="C49" s="80" t="s">
        <v>59</v>
      </c>
      <c r="D49" s="81">
        <f aca="true" t="shared" si="44" ref="D49:X49">(($E48+33)/33)*D$4</f>
        <v>0.8666666666666667</v>
      </c>
      <c r="E49" s="68">
        <f t="shared" si="44"/>
        <v>0.91</v>
      </c>
      <c r="F49" s="83">
        <f t="shared" si="44"/>
        <v>0.9533333333333334</v>
      </c>
      <c r="G49" s="84">
        <f t="shared" si="44"/>
        <v>0.9966666666666668</v>
      </c>
      <c r="H49" s="83">
        <f t="shared" si="44"/>
        <v>1.04</v>
      </c>
      <c r="I49" s="84">
        <f t="shared" si="44"/>
        <v>1.0833333333333335</v>
      </c>
      <c r="J49" s="83">
        <f t="shared" si="44"/>
        <v>1.126666666666667</v>
      </c>
      <c r="K49" s="84">
        <f t="shared" si="44"/>
        <v>1.1700000000000002</v>
      </c>
      <c r="L49" s="83">
        <f t="shared" si="44"/>
        <v>1.2133333333333336</v>
      </c>
      <c r="M49" s="84">
        <f t="shared" si="44"/>
        <v>1.256666666666667</v>
      </c>
      <c r="N49" s="83">
        <f t="shared" si="44"/>
        <v>1.3000000000000003</v>
      </c>
      <c r="O49" s="165">
        <f t="shared" si="44"/>
        <v>1.3433333333333337</v>
      </c>
      <c r="P49" s="226">
        <f t="shared" si="44"/>
        <v>1.3866666666666672</v>
      </c>
      <c r="Q49" s="219">
        <f t="shared" si="44"/>
        <v>1.4300000000000004</v>
      </c>
      <c r="R49" s="177">
        <f t="shared" si="44"/>
        <v>1.4733333333333338</v>
      </c>
      <c r="S49" s="224">
        <f t="shared" si="44"/>
        <v>1.5166666666666673</v>
      </c>
      <c r="T49" s="229">
        <f t="shared" si="44"/>
        <v>1.5600000000000005</v>
      </c>
      <c r="U49" s="197">
        <f t="shared" si="44"/>
        <v>1.603333333333334</v>
      </c>
      <c r="V49" s="180">
        <f t="shared" si="44"/>
        <v>1.6466666666666674</v>
      </c>
      <c r="W49" s="197">
        <f t="shared" si="44"/>
        <v>1.6900000000000006</v>
      </c>
      <c r="X49" s="184">
        <f t="shared" si="44"/>
        <v>1.733333333333334</v>
      </c>
      <c r="Y49" s="262"/>
    </row>
    <row r="50" spans="2:25" ht="15">
      <c r="B50" s="268">
        <f>B48+5</f>
        <v>115</v>
      </c>
      <c r="C50" s="60" t="s">
        <v>57</v>
      </c>
      <c r="D50" s="89">
        <f aca="true" t="shared" si="45" ref="D50:X50">(((1-D$4)*($E50+33))/0.79)-33</f>
        <v>116.87341772151899</v>
      </c>
      <c r="E50" s="188">
        <f>B50</f>
        <v>115</v>
      </c>
      <c r="F50" s="63">
        <f t="shared" si="45"/>
        <v>113.12658227848101</v>
      </c>
      <c r="G50" s="64">
        <f t="shared" si="45"/>
        <v>111.25316455696202</v>
      </c>
      <c r="H50" s="63">
        <f t="shared" si="45"/>
        <v>109.37974683544303</v>
      </c>
      <c r="I50" s="64">
        <f t="shared" si="45"/>
        <v>107.50632911392404</v>
      </c>
      <c r="J50" s="63">
        <f t="shared" si="45"/>
        <v>105.63291139240505</v>
      </c>
      <c r="K50" s="64">
        <f t="shared" si="45"/>
        <v>103.75949367088606</v>
      </c>
      <c r="L50" s="63">
        <f t="shared" si="45"/>
        <v>101.8860759493671</v>
      </c>
      <c r="M50" s="64">
        <f t="shared" si="45"/>
        <v>100.0126582278481</v>
      </c>
      <c r="N50" s="63">
        <f t="shared" si="45"/>
        <v>98.13924050632909</v>
      </c>
      <c r="O50" s="221">
        <f t="shared" si="45"/>
        <v>96.2658227848101</v>
      </c>
      <c r="P50" s="227">
        <f t="shared" si="45"/>
        <v>94.39240506329112</v>
      </c>
      <c r="Q50" s="218">
        <f t="shared" si="45"/>
        <v>92.51898734177215</v>
      </c>
      <c r="R50" s="176">
        <f t="shared" si="45"/>
        <v>90.64556962025316</v>
      </c>
      <c r="S50" s="223">
        <f t="shared" si="45"/>
        <v>88.77215189873415</v>
      </c>
      <c r="T50" s="238">
        <f t="shared" si="45"/>
        <v>86.89873417721516</v>
      </c>
      <c r="U50" s="194">
        <f t="shared" si="45"/>
        <v>85.02531645569617</v>
      </c>
      <c r="V50" s="181">
        <f t="shared" si="45"/>
        <v>83.15189873417718</v>
      </c>
      <c r="W50" s="194">
        <f t="shared" si="45"/>
        <v>81.2784810126582</v>
      </c>
      <c r="X50" s="181">
        <f t="shared" si="45"/>
        <v>79.40506329113921</v>
      </c>
      <c r="Y50" s="267">
        <f>B50</f>
        <v>115</v>
      </c>
    </row>
    <row r="51" spans="2:25" ht="15">
      <c r="B51" s="268"/>
      <c r="C51" s="60" t="s">
        <v>59</v>
      </c>
      <c r="D51" s="67">
        <f aca="true" t="shared" si="46" ref="D51:X51">(($E50+33)/33)*D$4</f>
        <v>0.896969696969697</v>
      </c>
      <c r="E51" s="68">
        <f t="shared" si="46"/>
        <v>0.9418181818181818</v>
      </c>
      <c r="F51" s="69">
        <f t="shared" si="46"/>
        <v>0.9866666666666667</v>
      </c>
      <c r="G51" s="70">
        <f t="shared" si="46"/>
        <v>1.0315151515151515</v>
      </c>
      <c r="H51" s="69">
        <f t="shared" si="46"/>
        <v>1.0763636363636364</v>
      </c>
      <c r="I51" s="70">
        <f t="shared" si="46"/>
        <v>1.1212121212121213</v>
      </c>
      <c r="J51" s="69">
        <f t="shared" si="46"/>
        <v>1.1660606060606062</v>
      </c>
      <c r="K51" s="70">
        <f t="shared" si="46"/>
        <v>1.2109090909090912</v>
      </c>
      <c r="L51" s="69">
        <f t="shared" si="46"/>
        <v>1.255757575757576</v>
      </c>
      <c r="M51" s="70">
        <f t="shared" si="46"/>
        <v>1.300606060606061</v>
      </c>
      <c r="N51" s="162">
        <f t="shared" si="46"/>
        <v>1.3454545454545457</v>
      </c>
      <c r="O51" s="222">
        <f t="shared" si="46"/>
        <v>1.3903030303030306</v>
      </c>
      <c r="P51" s="228">
        <f t="shared" si="46"/>
        <v>1.4351515151515155</v>
      </c>
      <c r="Q51" s="219">
        <f t="shared" si="46"/>
        <v>1.4800000000000004</v>
      </c>
      <c r="R51" s="177">
        <f t="shared" si="46"/>
        <v>1.5248484848484853</v>
      </c>
      <c r="S51" s="234">
        <f t="shared" si="46"/>
        <v>1.5696969696969703</v>
      </c>
      <c r="T51" s="239">
        <f t="shared" si="46"/>
        <v>1.6145454545454552</v>
      </c>
      <c r="U51" s="195">
        <f t="shared" si="46"/>
        <v>1.6593939393939399</v>
      </c>
      <c r="V51" s="182">
        <f t="shared" si="46"/>
        <v>1.7042424242424248</v>
      </c>
      <c r="W51" s="195">
        <f t="shared" si="46"/>
        <v>1.7490909090909097</v>
      </c>
      <c r="X51" s="182">
        <f t="shared" si="46"/>
        <v>1.7939393939393946</v>
      </c>
      <c r="Y51" s="267"/>
    </row>
    <row r="52" spans="2:25" ht="15">
      <c r="B52" s="260">
        <f>B50+5</f>
        <v>120</v>
      </c>
      <c r="C52" s="73" t="s">
        <v>57</v>
      </c>
      <c r="D52" s="74">
        <f>(((1-D$4)*($E52+33))/0.79)-33</f>
        <v>121.9367088607595</v>
      </c>
      <c r="E52" s="188">
        <f>B52</f>
        <v>120</v>
      </c>
      <c r="F52" s="76">
        <f aca="true" t="shared" si="47" ref="F52:X66">(((1-F$4)*($E52+33))/0.79)-33</f>
        <v>118.0632911392405</v>
      </c>
      <c r="G52" s="77">
        <f t="shared" si="47"/>
        <v>116.12658227848101</v>
      </c>
      <c r="H52" s="76">
        <f t="shared" si="47"/>
        <v>114.18987341772151</v>
      </c>
      <c r="I52" s="77">
        <f t="shared" si="47"/>
        <v>112.25316455696202</v>
      </c>
      <c r="J52" s="76">
        <f t="shared" si="47"/>
        <v>110.31645569620252</v>
      </c>
      <c r="K52" s="77">
        <f t="shared" si="47"/>
        <v>108.37974683544303</v>
      </c>
      <c r="L52" s="76">
        <f t="shared" si="47"/>
        <v>106.44303797468353</v>
      </c>
      <c r="M52" s="77">
        <f t="shared" si="47"/>
        <v>104.50632911392404</v>
      </c>
      <c r="N52" s="63">
        <f t="shared" si="47"/>
        <v>102.56962025316454</v>
      </c>
      <c r="O52" s="223">
        <f t="shared" si="47"/>
        <v>100.63291139240505</v>
      </c>
      <c r="P52" s="227">
        <f t="shared" si="47"/>
        <v>98.69620253164555</v>
      </c>
      <c r="Q52" s="218">
        <f t="shared" si="47"/>
        <v>96.75949367088606</v>
      </c>
      <c r="R52" s="176">
        <f t="shared" si="47"/>
        <v>94.82278481012656</v>
      </c>
      <c r="S52" s="235">
        <f t="shared" si="47"/>
        <v>92.88607594936707</v>
      </c>
      <c r="T52" s="231">
        <f t="shared" si="47"/>
        <v>90.94936708860757</v>
      </c>
      <c r="U52" s="196">
        <f t="shared" si="47"/>
        <v>89.01265822784808</v>
      </c>
      <c r="V52" s="179">
        <f t="shared" si="47"/>
        <v>87.07594936708858</v>
      </c>
      <c r="W52" s="196">
        <f t="shared" si="47"/>
        <v>85.13924050632909</v>
      </c>
      <c r="X52" s="179">
        <f t="shared" si="47"/>
        <v>83.2025316455696</v>
      </c>
      <c r="Y52" s="269">
        <f>B52</f>
        <v>120</v>
      </c>
    </row>
    <row r="53" spans="2:25" ht="15">
      <c r="B53" s="260"/>
      <c r="C53" s="80" t="s">
        <v>59</v>
      </c>
      <c r="D53" s="81">
        <f aca="true" t="shared" si="48" ref="D53:X53">(($E52+33)/33)*D$4</f>
        <v>0.9272727272727274</v>
      </c>
      <c r="E53" s="68">
        <f t="shared" si="48"/>
        <v>0.9736363636363637</v>
      </c>
      <c r="F53" s="83">
        <f t="shared" si="48"/>
        <v>1.0200000000000002</v>
      </c>
      <c r="G53" s="84">
        <f t="shared" si="48"/>
        <v>1.0663636363636366</v>
      </c>
      <c r="H53" s="83">
        <f t="shared" si="48"/>
        <v>1.112727272727273</v>
      </c>
      <c r="I53" s="84">
        <f t="shared" si="48"/>
        <v>1.1590909090909094</v>
      </c>
      <c r="J53" s="83">
        <f t="shared" si="48"/>
        <v>1.2054545454545458</v>
      </c>
      <c r="K53" s="84">
        <f t="shared" si="48"/>
        <v>1.2518181818181822</v>
      </c>
      <c r="L53" s="162">
        <f t="shared" si="48"/>
        <v>1.2981818181818185</v>
      </c>
      <c r="M53" s="162">
        <f t="shared" si="48"/>
        <v>1.3445454545454552</v>
      </c>
      <c r="N53" s="164">
        <f t="shared" si="48"/>
        <v>1.3909090909090915</v>
      </c>
      <c r="O53" s="224">
        <f t="shared" si="48"/>
        <v>1.437272727272728</v>
      </c>
      <c r="P53" s="228">
        <f t="shared" si="48"/>
        <v>1.4836363636363643</v>
      </c>
      <c r="Q53" s="219">
        <f t="shared" si="48"/>
        <v>1.5300000000000007</v>
      </c>
      <c r="R53" s="178">
        <f t="shared" si="48"/>
        <v>1.576363636363637</v>
      </c>
      <c r="S53" s="236">
        <f t="shared" si="48"/>
        <v>1.6227272727272735</v>
      </c>
      <c r="T53" s="232">
        <f t="shared" si="48"/>
        <v>1.6690909090909098</v>
      </c>
      <c r="U53" s="197">
        <f t="shared" si="48"/>
        <v>1.7154545454545462</v>
      </c>
      <c r="V53" s="180">
        <f t="shared" si="48"/>
        <v>1.7618181818181828</v>
      </c>
      <c r="W53" s="197">
        <f t="shared" si="48"/>
        <v>1.8081818181818192</v>
      </c>
      <c r="X53" s="180">
        <f t="shared" si="48"/>
        <v>1.8545454545454556</v>
      </c>
      <c r="Y53" s="269"/>
    </row>
    <row r="54" spans="2:25" ht="15">
      <c r="B54" s="268">
        <f>B52+5</f>
        <v>125</v>
      </c>
      <c r="C54" s="60" t="s">
        <v>57</v>
      </c>
      <c r="D54" s="89">
        <f>(((1-D$4)*($E54+33))/0.79)-33</f>
        <v>127</v>
      </c>
      <c r="E54" s="188">
        <f>B54</f>
        <v>125</v>
      </c>
      <c r="F54" s="63">
        <f t="shared" si="47"/>
        <v>123</v>
      </c>
      <c r="G54" s="64">
        <f t="shared" si="47"/>
        <v>121</v>
      </c>
      <c r="H54" s="63">
        <f t="shared" si="47"/>
        <v>119</v>
      </c>
      <c r="I54" s="64">
        <f t="shared" si="47"/>
        <v>117</v>
      </c>
      <c r="J54" s="63">
        <f t="shared" si="47"/>
        <v>115</v>
      </c>
      <c r="K54" s="64">
        <f t="shared" si="47"/>
        <v>113</v>
      </c>
      <c r="L54" s="63">
        <f t="shared" si="47"/>
        <v>110.99999999999997</v>
      </c>
      <c r="M54" s="64">
        <f t="shared" si="47"/>
        <v>108.99999999999997</v>
      </c>
      <c r="N54" s="176">
        <f t="shared" si="47"/>
        <v>107</v>
      </c>
      <c r="O54" s="223">
        <f t="shared" si="47"/>
        <v>105</v>
      </c>
      <c r="P54" s="227">
        <f t="shared" si="47"/>
        <v>102.99999999999997</v>
      </c>
      <c r="Q54" s="218">
        <f t="shared" si="47"/>
        <v>100.99999999999997</v>
      </c>
      <c r="R54" s="181">
        <f t="shared" si="47"/>
        <v>98.99999999999997</v>
      </c>
      <c r="S54" s="235">
        <f t="shared" si="47"/>
        <v>96.99999999999997</v>
      </c>
      <c r="T54" s="230">
        <f t="shared" si="47"/>
        <v>94.99999999999999</v>
      </c>
      <c r="U54" s="194">
        <f t="shared" si="47"/>
        <v>92.99999999999997</v>
      </c>
      <c r="V54" s="181">
        <f t="shared" si="47"/>
        <v>90.99999999999997</v>
      </c>
      <c r="W54" s="194">
        <f t="shared" si="47"/>
        <v>88.99999999999997</v>
      </c>
      <c r="X54" s="181">
        <f t="shared" si="47"/>
        <v>86.99999999999997</v>
      </c>
      <c r="Y54" s="269">
        <f>B54</f>
        <v>125</v>
      </c>
    </row>
    <row r="55" spans="2:25" ht="15">
      <c r="B55" s="268"/>
      <c r="C55" s="60" t="s">
        <v>59</v>
      </c>
      <c r="D55" s="67">
        <f aca="true" t="shared" si="49" ref="D55:X55">(($E54+33)/33)*D$4</f>
        <v>0.9575757575757576</v>
      </c>
      <c r="E55" s="68">
        <f t="shared" si="49"/>
        <v>1.0054545454545456</v>
      </c>
      <c r="F55" s="69">
        <f t="shared" si="49"/>
        <v>1.0533333333333335</v>
      </c>
      <c r="G55" s="70">
        <f t="shared" si="49"/>
        <v>1.1012121212121215</v>
      </c>
      <c r="H55" s="69">
        <f t="shared" si="49"/>
        <v>1.1490909090909094</v>
      </c>
      <c r="I55" s="70">
        <f t="shared" si="49"/>
        <v>1.1969696969696972</v>
      </c>
      <c r="J55" s="69">
        <f t="shared" si="49"/>
        <v>1.2448484848484853</v>
      </c>
      <c r="K55" s="70">
        <f t="shared" si="49"/>
        <v>1.2927272727272732</v>
      </c>
      <c r="L55" s="69">
        <f t="shared" si="49"/>
        <v>1.340606060606061</v>
      </c>
      <c r="M55" s="70">
        <f t="shared" si="49"/>
        <v>1.3884848484848489</v>
      </c>
      <c r="N55" s="177">
        <f t="shared" si="49"/>
        <v>1.436363636363637</v>
      </c>
      <c r="O55" s="224">
        <f t="shared" si="49"/>
        <v>1.4842424242424248</v>
      </c>
      <c r="P55" s="228">
        <f t="shared" si="49"/>
        <v>1.5321212121212127</v>
      </c>
      <c r="Q55" s="220">
        <f t="shared" si="49"/>
        <v>1.5800000000000007</v>
      </c>
      <c r="R55" s="182">
        <f t="shared" si="49"/>
        <v>1.6278787878787886</v>
      </c>
      <c r="S55" s="204">
        <f t="shared" si="49"/>
        <v>1.6757575757575764</v>
      </c>
      <c r="T55" s="199">
        <f t="shared" si="49"/>
        <v>1.7236363636363645</v>
      </c>
      <c r="U55" s="195">
        <f t="shared" si="49"/>
        <v>1.7715151515151524</v>
      </c>
      <c r="V55" s="182">
        <f t="shared" si="49"/>
        <v>1.8193939393939402</v>
      </c>
      <c r="W55" s="195">
        <f t="shared" si="49"/>
        <v>1.8672727272727283</v>
      </c>
      <c r="X55" s="182">
        <f t="shared" si="49"/>
        <v>1.9151515151515162</v>
      </c>
      <c r="Y55" s="269"/>
    </row>
    <row r="56" spans="2:25" ht="15">
      <c r="B56" s="260">
        <f>B54+5</f>
        <v>130</v>
      </c>
      <c r="C56" s="73" t="s">
        <v>57</v>
      </c>
      <c r="D56" s="74">
        <f>(((1-D$4)*($E56+33))/0.79)-33</f>
        <v>132.0632911392405</v>
      </c>
      <c r="E56" s="188">
        <f>B56</f>
        <v>130</v>
      </c>
      <c r="F56" s="76">
        <f t="shared" si="47"/>
        <v>127.9367088607595</v>
      </c>
      <c r="G56" s="77">
        <f t="shared" si="47"/>
        <v>125.87341772151899</v>
      </c>
      <c r="H56" s="76">
        <f t="shared" si="47"/>
        <v>123.81012658227846</v>
      </c>
      <c r="I56" s="77">
        <f t="shared" si="47"/>
        <v>121.74683544303798</v>
      </c>
      <c r="J56" s="76">
        <f t="shared" si="47"/>
        <v>119.68354430379748</v>
      </c>
      <c r="K56" s="77">
        <f t="shared" si="47"/>
        <v>117.62025316455694</v>
      </c>
      <c r="L56" s="76">
        <f t="shared" si="47"/>
        <v>115.55696202531644</v>
      </c>
      <c r="M56" s="176">
        <f t="shared" si="47"/>
        <v>113.49367088607593</v>
      </c>
      <c r="N56" s="176">
        <f t="shared" si="47"/>
        <v>111.43037974683543</v>
      </c>
      <c r="O56" s="223">
        <f t="shared" si="47"/>
        <v>109.36708860759492</v>
      </c>
      <c r="P56" s="227">
        <f t="shared" si="47"/>
        <v>107.30379746835442</v>
      </c>
      <c r="Q56" s="196">
        <f t="shared" si="47"/>
        <v>105.24050632911391</v>
      </c>
      <c r="R56" s="179">
        <f t="shared" si="47"/>
        <v>103.17721518987338</v>
      </c>
      <c r="S56" s="205">
        <f t="shared" si="47"/>
        <v>101.1139240506329</v>
      </c>
      <c r="T56" s="201">
        <f t="shared" si="47"/>
        <v>99.05063291139237</v>
      </c>
      <c r="U56" s="196">
        <f t="shared" si="47"/>
        <v>96.98734177215186</v>
      </c>
      <c r="V56" s="179">
        <f t="shared" si="47"/>
        <v>94.92405063291137</v>
      </c>
      <c r="W56" s="196">
        <f t="shared" si="47"/>
        <v>92.86075949367086</v>
      </c>
      <c r="X56" s="179">
        <f t="shared" si="47"/>
        <v>90.79746835443035</v>
      </c>
      <c r="Y56" s="269">
        <f>B56</f>
        <v>130</v>
      </c>
    </row>
    <row r="57" spans="2:25" ht="15">
      <c r="B57" s="260"/>
      <c r="C57" s="80" t="s">
        <v>59</v>
      </c>
      <c r="D57" s="81">
        <f aca="true" t="shared" si="50" ref="D57:X57">(($E56+33)/33)*D$4</f>
        <v>0.9878787878787879</v>
      </c>
      <c r="E57" s="68">
        <f t="shared" si="50"/>
        <v>1.0372727272727273</v>
      </c>
      <c r="F57" s="83">
        <f t="shared" si="50"/>
        <v>1.086666666666667</v>
      </c>
      <c r="G57" s="84">
        <f t="shared" si="50"/>
        <v>1.1360606060606062</v>
      </c>
      <c r="H57" s="83">
        <f t="shared" si="50"/>
        <v>1.1854545454545458</v>
      </c>
      <c r="I57" s="84">
        <f t="shared" si="50"/>
        <v>1.234848484848485</v>
      </c>
      <c r="J57" s="83">
        <f t="shared" si="50"/>
        <v>1.2842424242424246</v>
      </c>
      <c r="K57" s="84">
        <f t="shared" si="50"/>
        <v>1.333636363636364</v>
      </c>
      <c r="L57" s="83">
        <f t="shared" si="50"/>
        <v>1.3830303030303035</v>
      </c>
      <c r="M57" s="177">
        <f t="shared" si="50"/>
        <v>1.4324242424242428</v>
      </c>
      <c r="N57" s="177">
        <f t="shared" si="50"/>
        <v>1.4818181818181824</v>
      </c>
      <c r="O57" s="224">
        <f t="shared" si="50"/>
        <v>1.5312121212121217</v>
      </c>
      <c r="P57" s="229">
        <f t="shared" si="50"/>
        <v>1.5806060606060612</v>
      </c>
      <c r="Q57" s="197">
        <f t="shared" si="50"/>
        <v>1.6300000000000006</v>
      </c>
      <c r="R57" s="180">
        <f t="shared" si="50"/>
        <v>1.67939393939394</v>
      </c>
      <c r="S57" s="202">
        <f t="shared" si="50"/>
        <v>1.7287878787878794</v>
      </c>
      <c r="T57" s="203">
        <f t="shared" si="50"/>
        <v>1.778181818181819</v>
      </c>
      <c r="U57" s="197">
        <f t="shared" si="50"/>
        <v>1.8275757575757583</v>
      </c>
      <c r="V57" s="180">
        <f t="shared" si="50"/>
        <v>1.8769696969696978</v>
      </c>
      <c r="W57" s="197">
        <f t="shared" si="50"/>
        <v>1.9263636363636372</v>
      </c>
      <c r="X57" s="180">
        <f t="shared" si="50"/>
        <v>1.9757575757575767</v>
      </c>
      <c r="Y57" s="269"/>
    </row>
    <row r="58" spans="2:25" ht="15">
      <c r="B58" s="268">
        <f>B56+5</f>
        <v>135</v>
      </c>
      <c r="C58" s="60" t="s">
        <v>57</v>
      </c>
      <c r="D58" s="89">
        <f>(((1-D$4)*($E58+33))/0.79)-33</f>
        <v>137.126582278481</v>
      </c>
      <c r="E58" s="188">
        <f>B58</f>
        <v>135</v>
      </c>
      <c r="F58" s="63">
        <f t="shared" si="47"/>
        <v>132.87341772151896</v>
      </c>
      <c r="G58" s="64">
        <f t="shared" si="47"/>
        <v>130.74683544303798</v>
      </c>
      <c r="H58" s="63">
        <f t="shared" si="47"/>
        <v>128.62025316455697</v>
      </c>
      <c r="I58" s="64">
        <f t="shared" si="47"/>
        <v>126.49367088607593</v>
      </c>
      <c r="J58" s="63">
        <f t="shared" si="47"/>
        <v>124.36708860759492</v>
      </c>
      <c r="K58" s="64">
        <f t="shared" si="47"/>
        <v>122.24050632911391</v>
      </c>
      <c r="L58" s="176">
        <f t="shared" si="47"/>
        <v>120.1139240506329</v>
      </c>
      <c r="M58" s="176">
        <f t="shared" si="47"/>
        <v>117.9873417721519</v>
      </c>
      <c r="N58" s="176">
        <f t="shared" si="47"/>
        <v>115.86075949367088</v>
      </c>
      <c r="O58" s="176">
        <f t="shared" si="47"/>
        <v>113.73417721518985</v>
      </c>
      <c r="P58" s="198">
        <f t="shared" si="47"/>
        <v>111.60759493670884</v>
      </c>
      <c r="Q58" s="194">
        <f t="shared" si="47"/>
        <v>109.48101265822783</v>
      </c>
      <c r="R58" s="181">
        <f t="shared" si="47"/>
        <v>107.35443037974682</v>
      </c>
      <c r="S58" s="200">
        <f t="shared" si="47"/>
        <v>105.2278481012658</v>
      </c>
      <c r="T58" s="198">
        <f t="shared" si="47"/>
        <v>103.10126582278477</v>
      </c>
      <c r="U58" s="194">
        <f t="shared" si="47"/>
        <v>100.97468354430376</v>
      </c>
      <c r="V58" s="181">
        <f t="shared" si="47"/>
        <v>98.84810126582275</v>
      </c>
      <c r="W58" s="194">
        <f t="shared" si="47"/>
        <v>96.72151898734174</v>
      </c>
      <c r="X58" s="181">
        <f t="shared" si="47"/>
        <v>94.59493670886073</v>
      </c>
      <c r="Y58" s="262">
        <f>B58</f>
        <v>135</v>
      </c>
    </row>
    <row r="59" spans="2:25" ht="15">
      <c r="B59" s="268"/>
      <c r="C59" s="60" t="s">
        <v>59</v>
      </c>
      <c r="D59" s="67">
        <f aca="true" t="shared" si="51" ref="D59:X59">(($E58+33)/33)*D$4</f>
        <v>1.0181818181818183</v>
      </c>
      <c r="E59" s="68">
        <f t="shared" si="51"/>
        <v>1.069090909090909</v>
      </c>
      <c r="F59" s="69">
        <f t="shared" si="51"/>
        <v>1.12</v>
      </c>
      <c r="G59" s="70">
        <f t="shared" si="51"/>
        <v>1.1709090909090911</v>
      </c>
      <c r="H59" s="69">
        <f t="shared" si="51"/>
        <v>1.2218181818181821</v>
      </c>
      <c r="I59" s="70">
        <f t="shared" si="51"/>
        <v>1.272727272727273</v>
      </c>
      <c r="J59" s="69">
        <f t="shared" si="51"/>
        <v>1.323636363636364</v>
      </c>
      <c r="K59" s="70">
        <f t="shared" si="51"/>
        <v>1.374545454545455</v>
      </c>
      <c r="L59" s="177">
        <f t="shared" si="51"/>
        <v>1.4254545454545458</v>
      </c>
      <c r="M59" s="177">
        <f t="shared" si="51"/>
        <v>1.4763636363636368</v>
      </c>
      <c r="N59" s="177">
        <f t="shared" si="51"/>
        <v>1.5272727272727278</v>
      </c>
      <c r="O59" s="178">
        <f t="shared" si="51"/>
        <v>1.5781818181818188</v>
      </c>
      <c r="P59" s="199">
        <f t="shared" si="51"/>
        <v>1.6290909090909096</v>
      </c>
      <c r="Q59" s="195">
        <f t="shared" si="51"/>
        <v>1.6800000000000006</v>
      </c>
      <c r="R59" s="182">
        <f t="shared" si="51"/>
        <v>1.7309090909090916</v>
      </c>
      <c r="S59" s="204">
        <f t="shared" si="51"/>
        <v>1.7818181818181826</v>
      </c>
      <c r="T59" s="199">
        <f t="shared" si="51"/>
        <v>1.8327272727272734</v>
      </c>
      <c r="U59" s="195">
        <f t="shared" si="51"/>
        <v>1.8836363636363644</v>
      </c>
      <c r="V59" s="182">
        <f t="shared" si="51"/>
        <v>1.9345454545454555</v>
      </c>
      <c r="W59" s="195">
        <f t="shared" si="51"/>
        <v>1.9854545454545462</v>
      </c>
      <c r="X59" s="182">
        <f t="shared" si="51"/>
        <v>2.0363636363636375</v>
      </c>
      <c r="Y59" s="262"/>
    </row>
    <row r="60" spans="2:25" ht="15">
      <c r="B60" s="260">
        <f>B58+5</f>
        <v>140</v>
      </c>
      <c r="C60" s="73" t="s">
        <v>57</v>
      </c>
      <c r="D60" s="74">
        <f>(((1-D$4)*($E60+33))/0.79)-33</f>
        <v>142.18987341772151</v>
      </c>
      <c r="E60" s="188">
        <f>B60</f>
        <v>140</v>
      </c>
      <c r="F60" s="76">
        <f t="shared" si="47"/>
        <v>137.81012658227846</v>
      </c>
      <c r="G60" s="77">
        <f t="shared" si="47"/>
        <v>135.62025316455697</v>
      </c>
      <c r="H60" s="76">
        <f t="shared" si="47"/>
        <v>133.43037974683543</v>
      </c>
      <c r="I60" s="77">
        <f t="shared" si="47"/>
        <v>131.2405063291139</v>
      </c>
      <c r="J60" s="76">
        <f t="shared" si="47"/>
        <v>129.0506329113924</v>
      </c>
      <c r="K60" s="176">
        <f t="shared" si="47"/>
        <v>126.86075949367086</v>
      </c>
      <c r="L60" s="176">
        <f t="shared" si="47"/>
        <v>124.67088607594937</v>
      </c>
      <c r="M60" s="176">
        <f t="shared" si="47"/>
        <v>122.48101265822783</v>
      </c>
      <c r="N60" s="176">
        <f t="shared" si="47"/>
        <v>120.29113924050631</v>
      </c>
      <c r="O60" s="183">
        <f t="shared" si="47"/>
        <v>118.1012658227848</v>
      </c>
      <c r="P60" s="201">
        <f t="shared" si="47"/>
        <v>115.91139240506325</v>
      </c>
      <c r="Q60" s="196">
        <f t="shared" si="47"/>
        <v>113.72151898734174</v>
      </c>
      <c r="R60" s="179">
        <f t="shared" si="47"/>
        <v>111.53164556962022</v>
      </c>
      <c r="S60" s="205">
        <f t="shared" si="47"/>
        <v>109.34177215189871</v>
      </c>
      <c r="T60" s="201">
        <f t="shared" si="47"/>
        <v>107.1518987341772</v>
      </c>
      <c r="U60" s="196">
        <f t="shared" si="47"/>
        <v>104.96202531645565</v>
      </c>
      <c r="V60" s="179">
        <f t="shared" si="47"/>
        <v>102.77215189873414</v>
      </c>
      <c r="W60" s="196">
        <f t="shared" si="47"/>
        <v>100.58227848101262</v>
      </c>
      <c r="X60" s="179">
        <f t="shared" si="47"/>
        <v>98.39240506329111</v>
      </c>
      <c r="Y60" s="265">
        <f>B60</f>
        <v>140</v>
      </c>
    </row>
    <row r="61" spans="2:25" ht="15">
      <c r="B61" s="260"/>
      <c r="C61" s="80" t="s">
        <v>59</v>
      </c>
      <c r="D61" s="81">
        <f aca="true" t="shared" si="52" ref="D61:X61">(($E60+33)/33)*D$4</f>
        <v>1.0484848484848486</v>
      </c>
      <c r="E61" s="68">
        <f t="shared" si="52"/>
        <v>1.100909090909091</v>
      </c>
      <c r="F61" s="83">
        <f t="shared" si="52"/>
        <v>1.1533333333333335</v>
      </c>
      <c r="G61" s="84">
        <f t="shared" si="52"/>
        <v>1.2057575757575758</v>
      </c>
      <c r="H61" s="83">
        <f t="shared" si="52"/>
        <v>1.2581818181818183</v>
      </c>
      <c r="I61" s="84">
        <f t="shared" si="52"/>
        <v>1.3106060606060608</v>
      </c>
      <c r="J61" s="83">
        <f t="shared" si="52"/>
        <v>1.3630303030303033</v>
      </c>
      <c r="K61" s="177">
        <f t="shared" si="52"/>
        <v>1.4154545454545457</v>
      </c>
      <c r="L61" s="177">
        <f t="shared" si="52"/>
        <v>1.4678787878787882</v>
      </c>
      <c r="M61" s="177">
        <f t="shared" si="52"/>
        <v>1.5203030303030307</v>
      </c>
      <c r="N61" s="178">
        <f t="shared" si="52"/>
        <v>1.5727272727272732</v>
      </c>
      <c r="O61" s="184">
        <f t="shared" si="52"/>
        <v>1.6251515151515157</v>
      </c>
      <c r="P61" s="203">
        <f t="shared" si="52"/>
        <v>1.6775757575757582</v>
      </c>
      <c r="Q61" s="197">
        <f t="shared" si="52"/>
        <v>1.7300000000000006</v>
      </c>
      <c r="R61" s="180">
        <f t="shared" si="52"/>
        <v>1.7824242424242431</v>
      </c>
      <c r="S61" s="202">
        <f t="shared" si="52"/>
        <v>1.8348484848484856</v>
      </c>
      <c r="T61" s="203">
        <f t="shared" si="52"/>
        <v>1.887272727272728</v>
      </c>
      <c r="U61" s="197">
        <f t="shared" si="52"/>
        <v>1.9396969696969704</v>
      </c>
      <c r="V61" s="180">
        <f t="shared" si="52"/>
        <v>1.9921212121212128</v>
      </c>
      <c r="W61" s="197">
        <f t="shared" si="52"/>
        <v>2.0445454545454553</v>
      </c>
      <c r="X61" s="180">
        <f t="shared" si="52"/>
        <v>2.096969696969698</v>
      </c>
      <c r="Y61" s="265"/>
    </row>
    <row r="62" spans="2:25" ht="15">
      <c r="B62" s="263">
        <f>B60+5</f>
        <v>145</v>
      </c>
      <c r="C62" s="60" t="s">
        <v>57</v>
      </c>
      <c r="D62" s="89">
        <f>(((1-D$4)*($E62+33))/0.79)-33</f>
        <v>147.25316455696202</v>
      </c>
      <c r="E62" s="188">
        <f>B62</f>
        <v>145</v>
      </c>
      <c r="F62" s="63">
        <f t="shared" si="47"/>
        <v>142.74683544303798</v>
      </c>
      <c r="G62" s="64">
        <f t="shared" si="47"/>
        <v>140.49367088607593</v>
      </c>
      <c r="H62" s="63">
        <f t="shared" si="47"/>
        <v>138.2405063291139</v>
      </c>
      <c r="I62" s="64">
        <f t="shared" si="47"/>
        <v>135.9873417721519</v>
      </c>
      <c r="J62" s="176">
        <f t="shared" si="47"/>
        <v>133.73417721518987</v>
      </c>
      <c r="K62" s="176">
        <f t="shared" si="47"/>
        <v>131.48101265822783</v>
      </c>
      <c r="L62" s="176">
        <f t="shared" si="47"/>
        <v>129.2278481012658</v>
      </c>
      <c r="M62" s="176">
        <f t="shared" si="47"/>
        <v>126.97468354430379</v>
      </c>
      <c r="N62" s="194">
        <f t="shared" si="47"/>
        <v>124.72151898734177</v>
      </c>
      <c r="O62" s="213">
        <f t="shared" si="47"/>
        <v>122.46835443037972</v>
      </c>
      <c r="P62" s="198">
        <f t="shared" si="47"/>
        <v>120.2151898734177</v>
      </c>
      <c r="Q62" s="194">
        <f t="shared" si="47"/>
        <v>117.96202531645568</v>
      </c>
      <c r="R62" s="181">
        <f t="shared" si="47"/>
        <v>115.70886075949366</v>
      </c>
      <c r="S62" s="200">
        <f t="shared" si="47"/>
        <v>113.45569620253161</v>
      </c>
      <c r="T62" s="198">
        <f t="shared" si="47"/>
        <v>111.2025316455696</v>
      </c>
      <c r="U62" s="194">
        <f t="shared" si="47"/>
        <v>108.94936708860757</v>
      </c>
      <c r="V62" s="181">
        <f t="shared" si="47"/>
        <v>106.69620253164555</v>
      </c>
      <c r="W62" s="194">
        <f t="shared" si="47"/>
        <v>104.4430379746835</v>
      </c>
      <c r="X62" s="181">
        <f t="shared" si="47"/>
        <v>102.18987341772149</v>
      </c>
      <c r="Y62" s="267">
        <f>B62</f>
        <v>145</v>
      </c>
    </row>
    <row r="63" spans="2:25" ht="15">
      <c r="B63" s="263"/>
      <c r="C63" s="80" t="s">
        <v>59</v>
      </c>
      <c r="D63" s="81">
        <f aca="true" t="shared" si="53" ref="D63:X63">(($E62+33)/33)*D$4</f>
        <v>1.0787878787878789</v>
      </c>
      <c r="E63" s="68">
        <f t="shared" si="53"/>
        <v>1.1327272727272728</v>
      </c>
      <c r="F63" s="83">
        <f t="shared" si="53"/>
        <v>1.1866666666666668</v>
      </c>
      <c r="G63" s="84">
        <f t="shared" si="53"/>
        <v>1.2406060606060607</v>
      </c>
      <c r="H63" s="83">
        <f t="shared" si="53"/>
        <v>1.2945454545454547</v>
      </c>
      <c r="I63" s="84">
        <f t="shared" si="53"/>
        <v>1.3484848484848486</v>
      </c>
      <c r="J63" s="177">
        <f t="shared" si="53"/>
        <v>1.4024242424242426</v>
      </c>
      <c r="K63" s="177">
        <f t="shared" si="53"/>
        <v>1.4563636363636367</v>
      </c>
      <c r="L63" s="177">
        <f t="shared" si="53"/>
        <v>1.5103030303030307</v>
      </c>
      <c r="M63" s="178">
        <f t="shared" si="53"/>
        <v>1.5642424242424247</v>
      </c>
      <c r="N63" s="197">
        <f t="shared" si="53"/>
        <v>1.6181818181818186</v>
      </c>
      <c r="O63" s="184">
        <f t="shared" si="53"/>
        <v>1.6721212121212126</v>
      </c>
      <c r="P63" s="203">
        <f t="shared" si="53"/>
        <v>1.7260606060606065</v>
      </c>
      <c r="Q63" s="197">
        <f t="shared" si="53"/>
        <v>1.7800000000000005</v>
      </c>
      <c r="R63" s="180">
        <f t="shared" si="53"/>
        <v>1.8339393939393946</v>
      </c>
      <c r="S63" s="202">
        <f t="shared" si="53"/>
        <v>1.8878787878787886</v>
      </c>
      <c r="T63" s="203">
        <f t="shared" si="53"/>
        <v>1.9418181818181826</v>
      </c>
      <c r="U63" s="197">
        <f t="shared" si="53"/>
        <v>1.9957575757575765</v>
      </c>
      <c r="V63" s="180">
        <f t="shared" si="53"/>
        <v>2.0496969696969707</v>
      </c>
      <c r="W63" s="197">
        <f t="shared" si="53"/>
        <v>2.1036363636363644</v>
      </c>
      <c r="X63" s="180">
        <f t="shared" si="53"/>
        <v>2.1575757575757586</v>
      </c>
      <c r="Y63" s="267"/>
    </row>
    <row r="64" spans="2:25" ht="15">
      <c r="B64" s="260">
        <f>B62+5</f>
        <v>150</v>
      </c>
      <c r="C64" s="60" t="s">
        <v>57</v>
      </c>
      <c r="D64" s="89">
        <f>(((1-D$4)*($E64+33))/0.79)-33</f>
        <v>152.31645569620252</v>
      </c>
      <c r="E64" s="188">
        <f>B64</f>
        <v>150</v>
      </c>
      <c r="F64" s="63">
        <f t="shared" si="47"/>
        <v>147.68354430379748</v>
      </c>
      <c r="G64" s="64">
        <f t="shared" si="47"/>
        <v>145.36708860759492</v>
      </c>
      <c r="H64" s="63">
        <f t="shared" si="47"/>
        <v>143.05063291139243</v>
      </c>
      <c r="I64" s="64">
        <f t="shared" si="47"/>
        <v>140.73417721518987</v>
      </c>
      <c r="J64" s="176">
        <f t="shared" si="47"/>
        <v>138.41772151898732</v>
      </c>
      <c r="K64" s="176">
        <f t="shared" si="47"/>
        <v>136.1012658227848</v>
      </c>
      <c r="L64" s="176">
        <f t="shared" si="47"/>
        <v>133.78481012658227</v>
      </c>
      <c r="M64" s="181">
        <f t="shared" si="47"/>
        <v>131.46835443037975</v>
      </c>
      <c r="N64" s="194">
        <f t="shared" si="47"/>
        <v>129.1518987341772</v>
      </c>
      <c r="O64" s="213">
        <f t="shared" si="47"/>
        <v>126.83544303797467</v>
      </c>
      <c r="P64" s="198">
        <f t="shared" si="47"/>
        <v>124.51898734177212</v>
      </c>
      <c r="Q64" s="194">
        <f t="shared" si="47"/>
        <v>122.2025316455696</v>
      </c>
      <c r="R64" s="181">
        <f t="shared" si="47"/>
        <v>119.88607594936707</v>
      </c>
      <c r="S64" s="200">
        <f t="shared" si="47"/>
        <v>117.56962025316454</v>
      </c>
      <c r="T64" s="198">
        <f t="shared" si="47"/>
        <v>115.25316455696199</v>
      </c>
      <c r="U64" s="194">
        <f t="shared" si="47"/>
        <v>112.93670886075947</v>
      </c>
      <c r="V64" s="181">
        <f t="shared" si="47"/>
        <v>110.62025316455694</v>
      </c>
      <c r="W64" s="194">
        <f t="shared" si="47"/>
        <v>108.30379746835439</v>
      </c>
      <c r="X64" s="181">
        <f t="shared" si="47"/>
        <v>105.98734177215186</v>
      </c>
      <c r="Y64" s="262">
        <f>B64</f>
        <v>150</v>
      </c>
    </row>
    <row r="65" spans="2:25" ht="15">
      <c r="B65" s="260"/>
      <c r="C65" s="80" t="s">
        <v>59</v>
      </c>
      <c r="D65" s="81">
        <f aca="true" t="shared" si="54" ref="D65:X65">(($E64+33)/33)*D$4</f>
        <v>1.1090909090909091</v>
      </c>
      <c r="E65" s="68">
        <f t="shared" si="54"/>
        <v>1.1645454545454548</v>
      </c>
      <c r="F65" s="83">
        <f t="shared" si="54"/>
        <v>1.2200000000000002</v>
      </c>
      <c r="G65" s="84">
        <f t="shared" si="54"/>
        <v>1.2754545454545458</v>
      </c>
      <c r="H65" s="83">
        <f t="shared" si="54"/>
        <v>1.3309090909090913</v>
      </c>
      <c r="I65" s="84">
        <f t="shared" si="54"/>
        <v>1.3863636363636367</v>
      </c>
      <c r="J65" s="177">
        <f t="shared" si="54"/>
        <v>1.4418181818181823</v>
      </c>
      <c r="K65" s="177">
        <f t="shared" si="54"/>
        <v>1.4972727272727278</v>
      </c>
      <c r="L65" s="178">
        <f t="shared" si="54"/>
        <v>1.5527272727272734</v>
      </c>
      <c r="M65" s="180">
        <f t="shared" si="54"/>
        <v>1.6081818181818188</v>
      </c>
      <c r="N65" s="197">
        <f t="shared" si="54"/>
        <v>1.6636363636363642</v>
      </c>
      <c r="O65" s="184">
        <f t="shared" si="54"/>
        <v>1.71909090909091</v>
      </c>
      <c r="P65" s="203">
        <f t="shared" si="54"/>
        <v>1.7745454545454553</v>
      </c>
      <c r="Q65" s="197">
        <f t="shared" si="54"/>
        <v>1.8300000000000007</v>
      </c>
      <c r="R65" s="180">
        <f t="shared" si="54"/>
        <v>1.8854545454545464</v>
      </c>
      <c r="S65" s="202">
        <f t="shared" si="54"/>
        <v>1.9409090909090918</v>
      </c>
      <c r="T65" s="203">
        <f t="shared" si="54"/>
        <v>1.9963636363636375</v>
      </c>
      <c r="U65" s="197">
        <f t="shared" si="54"/>
        <v>2.0518181818181827</v>
      </c>
      <c r="V65" s="180">
        <f t="shared" si="54"/>
        <v>2.1072727272727283</v>
      </c>
      <c r="W65" s="197">
        <f t="shared" si="54"/>
        <v>2.162727272727274</v>
      </c>
      <c r="X65" s="180">
        <f t="shared" si="54"/>
        <v>2.2181818181818196</v>
      </c>
      <c r="Y65" s="262"/>
    </row>
    <row r="66" spans="2:25" ht="15">
      <c r="B66" s="268">
        <f>B64+5</f>
        <v>155</v>
      </c>
      <c r="C66" s="60" t="s">
        <v>57</v>
      </c>
      <c r="D66" s="89">
        <f>(((1-D$4)*($E66+33))/0.79)-33</f>
        <v>157.37974683544303</v>
      </c>
      <c r="E66" s="188">
        <f>B66</f>
        <v>155</v>
      </c>
      <c r="F66" s="63">
        <f t="shared" si="47"/>
        <v>152.62025316455697</v>
      </c>
      <c r="G66" s="64">
        <f t="shared" si="47"/>
        <v>150.2405063291139</v>
      </c>
      <c r="H66" s="63">
        <f t="shared" si="47"/>
        <v>147.86075949367088</v>
      </c>
      <c r="I66" s="176">
        <f t="shared" si="47"/>
        <v>145.48101265822785</v>
      </c>
      <c r="J66" s="176">
        <f t="shared" si="47"/>
        <v>143.1012658227848</v>
      </c>
      <c r="K66" s="176">
        <f t="shared" si="47"/>
        <v>140.72151898734177</v>
      </c>
      <c r="L66" s="194">
        <f t="shared" si="47"/>
        <v>138.3417721518987</v>
      </c>
      <c r="M66" s="181">
        <f t="shared" si="47"/>
        <v>135.96202531645568</v>
      </c>
      <c r="N66" s="194">
        <f t="shared" si="47"/>
        <v>133.58227848101265</v>
      </c>
      <c r="O66" s="213">
        <f t="shared" si="47"/>
        <v>131.20253164556962</v>
      </c>
      <c r="P66" s="198">
        <f t="shared" si="47"/>
        <v>128.82278481012656</v>
      </c>
      <c r="Q66" s="194">
        <f t="shared" si="47"/>
        <v>126.4430379746835</v>
      </c>
      <c r="R66" s="181">
        <f t="shared" si="47"/>
        <v>124.06329113924048</v>
      </c>
      <c r="S66" s="200">
        <f t="shared" si="47"/>
        <v>121.68354430379745</v>
      </c>
      <c r="T66" s="198">
        <f t="shared" si="47"/>
        <v>119.30379746835439</v>
      </c>
      <c r="U66" s="194">
        <f t="shared" si="47"/>
        <v>116.92405063291136</v>
      </c>
      <c r="V66" s="181">
        <f t="shared" si="47"/>
        <v>114.5443037974683</v>
      </c>
      <c r="W66" s="194">
        <f t="shared" si="47"/>
        <v>112.16455696202527</v>
      </c>
      <c r="X66" s="181">
        <f t="shared" si="47"/>
        <v>109.78481012658224</v>
      </c>
      <c r="Y66" s="267">
        <f>B66</f>
        <v>155</v>
      </c>
    </row>
    <row r="67" spans="2:25" ht="15">
      <c r="B67" s="268"/>
      <c r="C67" s="60" t="s">
        <v>59</v>
      </c>
      <c r="D67" s="71">
        <f aca="true" t="shared" si="55" ref="D67:X67">(($E66+33)/33)*D$4</f>
        <v>1.1393939393939394</v>
      </c>
      <c r="E67" s="68">
        <f t="shared" si="55"/>
        <v>1.1963636363636365</v>
      </c>
      <c r="F67" s="69">
        <f t="shared" si="55"/>
        <v>1.2533333333333336</v>
      </c>
      <c r="G67" s="70">
        <f t="shared" si="55"/>
        <v>1.3103030303030305</v>
      </c>
      <c r="H67" s="69">
        <f t="shared" si="55"/>
        <v>1.3672727272727276</v>
      </c>
      <c r="I67" s="178">
        <f t="shared" si="55"/>
        <v>1.4242424242424245</v>
      </c>
      <c r="J67" s="178">
        <f t="shared" si="55"/>
        <v>1.4812121212121216</v>
      </c>
      <c r="K67" s="178">
        <f t="shared" si="55"/>
        <v>1.5381818181818188</v>
      </c>
      <c r="L67" s="195">
        <f t="shared" si="55"/>
        <v>1.5951515151515157</v>
      </c>
      <c r="M67" s="182">
        <f t="shared" si="55"/>
        <v>1.6521212121212128</v>
      </c>
      <c r="N67" s="195">
        <f t="shared" si="55"/>
        <v>1.7090909090909097</v>
      </c>
      <c r="O67" s="206">
        <f t="shared" si="55"/>
        <v>1.7660606060606068</v>
      </c>
      <c r="P67" s="199">
        <f t="shared" si="55"/>
        <v>1.823030303030304</v>
      </c>
      <c r="Q67" s="195">
        <f t="shared" si="55"/>
        <v>1.8800000000000008</v>
      </c>
      <c r="R67" s="182">
        <f t="shared" si="55"/>
        <v>1.936969696969698</v>
      </c>
      <c r="S67" s="206">
        <f t="shared" si="55"/>
        <v>1.9939393939393948</v>
      </c>
      <c r="T67" s="199">
        <f t="shared" si="55"/>
        <v>2.0509090909090917</v>
      </c>
      <c r="U67" s="195">
        <f t="shared" si="55"/>
        <v>2.107878787878789</v>
      </c>
      <c r="V67" s="182">
        <f t="shared" si="55"/>
        <v>2.164848484848486</v>
      </c>
      <c r="W67" s="195">
        <f t="shared" si="55"/>
        <v>2.221818181818183</v>
      </c>
      <c r="X67" s="182">
        <f t="shared" si="55"/>
        <v>2.27878787878788</v>
      </c>
      <c r="Y67" s="267"/>
    </row>
    <row r="68" spans="2:25" ht="15">
      <c r="B68" s="259">
        <f>B66+5</f>
        <v>160</v>
      </c>
      <c r="C68" s="186" t="s">
        <v>57</v>
      </c>
      <c r="D68" s="187">
        <f>(((1-D$4)*($E68+33))/0.79)-33</f>
        <v>162.44303797468353</v>
      </c>
      <c r="E68" s="188">
        <f>B68</f>
        <v>160</v>
      </c>
      <c r="F68" s="189">
        <f aca="true" t="shared" si="56" ref="F68:X70">(((1-F$4)*($E68+33))/0.79)-33</f>
        <v>157.55696202531644</v>
      </c>
      <c r="G68" s="190">
        <f t="shared" si="56"/>
        <v>155.11392405063293</v>
      </c>
      <c r="H68" s="191">
        <f t="shared" si="56"/>
        <v>152.67088607594937</v>
      </c>
      <c r="I68" s="191">
        <f t="shared" si="56"/>
        <v>150.2278481012658</v>
      </c>
      <c r="J68" s="191">
        <f t="shared" si="56"/>
        <v>147.78481012658227</v>
      </c>
      <c r="K68" s="191">
        <f t="shared" si="56"/>
        <v>145.3417721518987</v>
      </c>
      <c r="L68" s="209">
        <f t="shared" si="56"/>
        <v>142.8987341772152</v>
      </c>
      <c r="M68" s="192">
        <f t="shared" si="56"/>
        <v>140.45569620253164</v>
      </c>
      <c r="N68" s="209">
        <f t="shared" si="56"/>
        <v>138.01265822784808</v>
      </c>
      <c r="O68" s="214">
        <f t="shared" si="56"/>
        <v>135.56962025316454</v>
      </c>
      <c r="P68" s="208">
        <f t="shared" si="56"/>
        <v>133.12658227848098</v>
      </c>
      <c r="Q68" s="209">
        <f t="shared" si="56"/>
        <v>130.68354430379742</v>
      </c>
      <c r="R68" s="192">
        <f t="shared" si="56"/>
        <v>128.24050632911388</v>
      </c>
      <c r="S68" s="207">
        <f t="shared" si="56"/>
        <v>125.79746835443035</v>
      </c>
      <c r="T68" s="208">
        <f t="shared" si="56"/>
        <v>123.35443037974682</v>
      </c>
      <c r="U68" s="209">
        <f t="shared" si="56"/>
        <v>120.91139240506325</v>
      </c>
      <c r="V68" s="192">
        <f t="shared" si="56"/>
        <v>118.46835443037972</v>
      </c>
      <c r="W68" s="209">
        <f t="shared" si="56"/>
        <v>116.02531645569616</v>
      </c>
      <c r="X68" s="192">
        <f t="shared" si="56"/>
        <v>113.58227848101262</v>
      </c>
      <c r="Y68" s="261">
        <f>B68</f>
        <v>160</v>
      </c>
    </row>
    <row r="69" spans="2:25" ht="15">
      <c r="B69" s="260"/>
      <c r="C69" s="193" t="s">
        <v>59</v>
      </c>
      <c r="D69" s="165">
        <f aca="true" t="shared" si="57" ref="D69:X69">(($E68+33)/33)*D$4</f>
        <v>1.1696969696969697</v>
      </c>
      <c r="E69" s="68">
        <f t="shared" si="57"/>
        <v>1.2281818181818183</v>
      </c>
      <c r="F69" s="164">
        <f t="shared" si="57"/>
        <v>1.2866666666666668</v>
      </c>
      <c r="G69" s="162">
        <f t="shared" si="57"/>
        <v>1.3451515151515154</v>
      </c>
      <c r="H69" s="177">
        <f t="shared" si="57"/>
        <v>1.403636363636364</v>
      </c>
      <c r="I69" s="177">
        <f t="shared" si="57"/>
        <v>1.4621212121212124</v>
      </c>
      <c r="J69" s="177">
        <f t="shared" si="57"/>
        <v>1.520606060606061</v>
      </c>
      <c r="K69" s="177">
        <f t="shared" si="57"/>
        <v>1.5790909090909095</v>
      </c>
      <c r="L69" s="212">
        <f t="shared" si="57"/>
        <v>1.6375757575757581</v>
      </c>
      <c r="M69" s="185">
        <f t="shared" si="57"/>
        <v>1.6960606060606067</v>
      </c>
      <c r="N69" s="212">
        <f t="shared" si="57"/>
        <v>1.754545454545455</v>
      </c>
      <c r="O69" s="210">
        <f t="shared" si="57"/>
        <v>1.8130303030303037</v>
      </c>
      <c r="P69" s="211">
        <f t="shared" si="57"/>
        <v>1.8715151515151522</v>
      </c>
      <c r="Q69" s="212">
        <f t="shared" si="57"/>
        <v>1.9300000000000008</v>
      </c>
      <c r="R69" s="185">
        <f t="shared" si="57"/>
        <v>1.9884848484848494</v>
      </c>
      <c r="S69" s="210">
        <f t="shared" si="57"/>
        <v>2.0469696969696978</v>
      </c>
      <c r="T69" s="211">
        <f t="shared" si="57"/>
        <v>2.1054545454545464</v>
      </c>
      <c r="U69" s="212">
        <f t="shared" si="57"/>
        <v>2.163939393939395</v>
      </c>
      <c r="V69" s="185">
        <f t="shared" si="57"/>
        <v>2.2224242424242435</v>
      </c>
      <c r="W69" s="212">
        <f t="shared" si="57"/>
        <v>2.280909090909092</v>
      </c>
      <c r="X69" s="185">
        <f t="shared" si="57"/>
        <v>2.3393939393939407</v>
      </c>
      <c r="Y69" s="262"/>
    </row>
    <row r="70" spans="2:25" ht="15">
      <c r="B70" s="263">
        <f>B68+5</f>
        <v>165</v>
      </c>
      <c r="C70" s="60" t="s">
        <v>57</v>
      </c>
      <c r="D70" s="89">
        <f>(((1-D$4)*($E70+33))/0.79)-33</f>
        <v>167.50632911392404</v>
      </c>
      <c r="E70" s="188">
        <f>B70</f>
        <v>165</v>
      </c>
      <c r="F70" s="63">
        <f t="shared" si="56"/>
        <v>162.49367088607593</v>
      </c>
      <c r="G70" s="64">
        <f t="shared" si="56"/>
        <v>159.9873417721519</v>
      </c>
      <c r="H70" s="176">
        <f t="shared" si="56"/>
        <v>157.48101265822783</v>
      </c>
      <c r="I70" s="176">
        <f t="shared" si="56"/>
        <v>154.9746835443038</v>
      </c>
      <c r="J70" s="176">
        <f t="shared" si="56"/>
        <v>152.46835443037975</v>
      </c>
      <c r="K70" s="181">
        <f t="shared" si="56"/>
        <v>149.96202531645568</v>
      </c>
      <c r="L70" s="194">
        <f t="shared" si="56"/>
        <v>147.45569620253164</v>
      </c>
      <c r="M70" s="181">
        <f t="shared" si="56"/>
        <v>144.94936708860757</v>
      </c>
      <c r="N70" s="194">
        <f t="shared" si="56"/>
        <v>142.44303797468353</v>
      </c>
      <c r="O70" s="213">
        <f t="shared" si="56"/>
        <v>139.93670886075947</v>
      </c>
      <c r="P70" s="198">
        <f t="shared" si="56"/>
        <v>137.43037974683543</v>
      </c>
      <c r="Q70" s="194">
        <f t="shared" si="56"/>
        <v>134.9240506329114</v>
      </c>
      <c r="R70" s="181">
        <f t="shared" si="56"/>
        <v>132.41772151898732</v>
      </c>
      <c r="S70" s="200">
        <f t="shared" si="56"/>
        <v>129.91139240506328</v>
      </c>
      <c r="T70" s="198">
        <f t="shared" si="56"/>
        <v>127.40506329113921</v>
      </c>
      <c r="U70" s="194">
        <f t="shared" si="56"/>
        <v>124.89873417721515</v>
      </c>
      <c r="V70" s="181">
        <f t="shared" si="56"/>
        <v>122.39240506329111</v>
      </c>
      <c r="W70" s="194">
        <f t="shared" si="56"/>
        <v>119.88607594936704</v>
      </c>
      <c r="X70" s="181">
        <f t="shared" si="56"/>
        <v>117.379746835443</v>
      </c>
      <c r="Y70" s="265">
        <f>B70</f>
        <v>165</v>
      </c>
    </row>
    <row r="71" spans="2:25" ht="15">
      <c r="B71" s="264"/>
      <c r="C71" s="240" t="s">
        <v>59</v>
      </c>
      <c r="D71" s="241">
        <f aca="true" t="shared" si="58" ref="D71:X71">(($E70+33)/33)*D$4</f>
        <v>1.2000000000000002</v>
      </c>
      <c r="E71" s="242">
        <f t="shared" si="58"/>
        <v>1.2600000000000002</v>
      </c>
      <c r="F71" s="243">
        <f t="shared" si="58"/>
        <v>1.3200000000000003</v>
      </c>
      <c r="G71" s="244">
        <f t="shared" si="58"/>
        <v>1.3800000000000003</v>
      </c>
      <c r="H71" s="245">
        <f t="shared" si="58"/>
        <v>1.4400000000000004</v>
      </c>
      <c r="I71" s="245">
        <f t="shared" si="58"/>
        <v>1.5000000000000004</v>
      </c>
      <c r="J71" s="245">
        <f t="shared" si="58"/>
        <v>1.5600000000000005</v>
      </c>
      <c r="K71" s="246">
        <f t="shared" si="58"/>
        <v>1.6200000000000006</v>
      </c>
      <c r="L71" s="247">
        <f t="shared" si="58"/>
        <v>1.6800000000000006</v>
      </c>
      <c r="M71" s="246">
        <f t="shared" si="58"/>
        <v>1.7400000000000007</v>
      </c>
      <c r="N71" s="247">
        <f t="shared" si="58"/>
        <v>1.8000000000000007</v>
      </c>
      <c r="O71" s="248">
        <f t="shared" si="58"/>
        <v>1.8600000000000008</v>
      </c>
      <c r="P71" s="249">
        <f t="shared" si="58"/>
        <v>1.9200000000000008</v>
      </c>
      <c r="Q71" s="250">
        <f t="shared" si="58"/>
        <v>1.9800000000000009</v>
      </c>
      <c r="R71" s="246">
        <f t="shared" si="58"/>
        <v>2.040000000000001</v>
      </c>
      <c r="S71" s="251">
        <f t="shared" si="58"/>
        <v>2.100000000000001</v>
      </c>
      <c r="T71" s="249">
        <f t="shared" si="58"/>
        <v>2.160000000000001</v>
      </c>
      <c r="U71" s="250">
        <f t="shared" si="58"/>
        <v>2.220000000000001</v>
      </c>
      <c r="V71" s="246">
        <f t="shared" si="58"/>
        <v>2.280000000000001</v>
      </c>
      <c r="W71" s="247">
        <f t="shared" si="58"/>
        <v>2.340000000000001</v>
      </c>
      <c r="X71" s="246">
        <f t="shared" si="58"/>
        <v>2.4000000000000012</v>
      </c>
      <c r="Y71" s="266"/>
    </row>
    <row r="72" spans="2:25" ht="15">
      <c r="B72" s="217"/>
      <c r="C72" s="149" t="s">
        <v>48</v>
      </c>
      <c r="D72" s="150">
        <v>0.2</v>
      </c>
      <c r="E72" s="216">
        <f>D72+0.01</f>
        <v>0.21000000000000002</v>
      </c>
      <c r="F72" s="151">
        <f aca="true" t="shared" si="59" ref="F72:X72">E72+0.01</f>
        <v>0.22000000000000003</v>
      </c>
      <c r="G72" s="152">
        <f t="shared" si="59"/>
        <v>0.23000000000000004</v>
      </c>
      <c r="H72" s="152">
        <f t="shared" si="59"/>
        <v>0.24000000000000005</v>
      </c>
      <c r="I72" s="152">
        <f t="shared" si="59"/>
        <v>0.25000000000000006</v>
      </c>
      <c r="J72" s="152">
        <f t="shared" si="59"/>
        <v>0.26000000000000006</v>
      </c>
      <c r="K72" s="152">
        <f t="shared" si="59"/>
        <v>0.2700000000000001</v>
      </c>
      <c r="L72" s="152">
        <f t="shared" si="59"/>
        <v>0.2800000000000001</v>
      </c>
      <c r="M72" s="151">
        <f t="shared" si="59"/>
        <v>0.2900000000000001</v>
      </c>
      <c r="N72" s="153">
        <f t="shared" si="59"/>
        <v>0.3000000000000001</v>
      </c>
      <c r="O72" s="154">
        <f t="shared" si="59"/>
        <v>0.3100000000000001</v>
      </c>
      <c r="P72" s="216">
        <f t="shared" si="59"/>
        <v>0.3200000000000001</v>
      </c>
      <c r="Q72" s="151">
        <f t="shared" si="59"/>
        <v>0.3300000000000001</v>
      </c>
      <c r="R72" s="152">
        <f t="shared" si="59"/>
        <v>0.34000000000000014</v>
      </c>
      <c r="S72" s="154">
        <f t="shared" si="59"/>
        <v>0.35000000000000014</v>
      </c>
      <c r="T72" s="216">
        <f t="shared" si="59"/>
        <v>0.36000000000000015</v>
      </c>
      <c r="U72" s="151">
        <f t="shared" si="59"/>
        <v>0.37000000000000016</v>
      </c>
      <c r="V72" s="152">
        <f t="shared" si="59"/>
        <v>0.38000000000000017</v>
      </c>
      <c r="W72" s="152">
        <f t="shared" si="59"/>
        <v>0.3900000000000002</v>
      </c>
      <c r="X72" s="155">
        <f t="shared" si="59"/>
        <v>0.4000000000000002</v>
      </c>
      <c r="Y72" s="215"/>
    </row>
    <row r="73" spans="3:25" ht="15">
      <c r="C73" s="148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  <c r="Q73" s="91"/>
      <c r="R73" s="91"/>
      <c r="S73" s="91"/>
      <c r="T73" s="91"/>
      <c r="U73" s="91"/>
      <c r="V73" s="91"/>
      <c r="W73" s="91"/>
      <c r="X73" s="91"/>
      <c r="Y73" s="92"/>
    </row>
    <row r="74" spans="3:24" ht="15">
      <c r="C74" s="90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91"/>
      <c r="R74" s="91"/>
      <c r="S74" s="91"/>
      <c r="T74" s="91"/>
      <c r="U74" s="91"/>
      <c r="V74" s="91"/>
      <c r="W74" s="91"/>
      <c r="X74" s="91"/>
    </row>
    <row r="75" ht="15">
      <c r="Y75" s="92"/>
    </row>
    <row r="77" ht="15">
      <c r="Y77" s="92"/>
    </row>
  </sheetData>
  <sheetProtection sheet="1" objects="1" scenarios="1"/>
  <mergeCells count="66">
    <mergeCell ref="A2:C3"/>
    <mergeCell ref="B8:B9"/>
    <mergeCell ref="Y8:Y9"/>
    <mergeCell ref="B10:B11"/>
    <mergeCell ref="Y10:Y11"/>
    <mergeCell ref="B12:B13"/>
    <mergeCell ref="Y12:Y13"/>
    <mergeCell ref="B14:B15"/>
    <mergeCell ref="Y14:Y15"/>
    <mergeCell ref="B16:B17"/>
    <mergeCell ref="Y16:Y17"/>
    <mergeCell ref="B18:B19"/>
    <mergeCell ref="Y18:Y19"/>
    <mergeCell ref="B20:B21"/>
    <mergeCell ref="Y20:Y21"/>
    <mergeCell ref="B22:B23"/>
    <mergeCell ref="Y22:Y23"/>
    <mergeCell ref="B24:B25"/>
    <mergeCell ref="Y24:Y25"/>
    <mergeCell ref="B26:B27"/>
    <mergeCell ref="Y26:Y27"/>
    <mergeCell ref="B28:B29"/>
    <mergeCell ref="Y28:Y29"/>
    <mergeCell ref="B30:B31"/>
    <mergeCell ref="Y30:Y31"/>
    <mergeCell ref="B32:B33"/>
    <mergeCell ref="Y32:Y33"/>
    <mergeCell ref="B34:B35"/>
    <mergeCell ref="Y34:Y35"/>
    <mergeCell ref="B36:B37"/>
    <mergeCell ref="Y36:Y37"/>
    <mergeCell ref="B38:B39"/>
    <mergeCell ref="Y38:Y39"/>
    <mergeCell ref="B40:B41"/>
    <mergeCell ref="Y40:Y41"/>
    <mergeCell ref="B42:B43"/>
    <mergeCell ref="Y42:Y43"/>
    <mergeCell ref="B44:B45"/>
    <mergeCell ref="Y44:Y45"/>
    <mergeCell ref="B46:B47"/>
    <mergeCell ref="Y46:Y47"/>
    <mergeCell ref="B48:B49"/>
    <mergeCell ref="Y48:Y49"/>
    <mergeCell ref="B50:B51"/>
    <mergeCell ref="Y50:Y51"/>
    <mergeCell ref="B52:B53"/>
    <mergeCell ref="Y52:Y53"/>
    <mergeCell ref="B54:B55"/>
    <mergeCell ref="Y54:Y55"/>
    <mergeCell ref="Y66:Y67"/>
    <mergeCell ref="B56:B57"/>
    <mergeCell ref="Y56:Y57"/>
    <mergeCell ref="B58:B59"/>
    <mergeCell ref="Y58:Y59"/>
    <mergeCell ref="B60:B61"/>
    <mergeCell ref="Y60:Y61"/>
    <mergeCell ref="B68:B69"/>
    <mergeCell ref="Y68:Y69"/>
    <mergeCell ref="B70:B71"/>
    <mergeCell ref="Y70:Y71"/>
    <mergeCell ref="A1:P1"/>
    <mergeCell ref="B62:B63"/>
    <mergeCell ref="Y62:Y63"/>
    <mergeCell ref="B64:B65"/>
    <mergeCell ref="Y64:Y65"/>
    <mergeCell ref="B66:B6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51"/>
  <sheetViews>
    <sheetView showGridLines="0" zoomScalePageLayoutView="0" workbookViewId="0" topLeftCell="A1">
      <selection activeCell="A1" sqref="A1:D1"/>
    </sheetView>
  </sheetViews>
  <sheetFormatPr defaultColWidth="9.140625" defaultRowHeight="15"/>
  <cols>
    <col min="2" max="2" width="28.8515625" style="0" customWidth="1"/>
    <col min="3" max="3" width="26.57421875" style="0" customWidth="1"/>
    <col min="4" max="4" width="29.00390625" style="0" customWidth="1"/>
    <col min="5" max="5" width="12.421875" style="0" customWidth="1"/>
    <col min="6" max="6" width="3.00390625" style="0" customWidth="1"/>
    <col min="7" max="7" width="10.00390625" style="0" customWidth="1"/>
    <col min="8" max="8" width="10.7109375" style="0" customWidth="1"/>
    <col min="9" max="9" width="15.7109375" style="0" customWidth="1"/>
    <col min="10" max="10" width="11.28125" style="0" customWidth="1"/>
  </cols>
  <sheetData>
    <row r="1" spans="1:4" ht="18.75">
      <c r="A1" s="253" t="s">
        <v>0</v>
      </c>
      <c r="B1" s="253"/>
      <c r="C1" s="253"/>
      <c r="D1" s="253"/>
    </row>
    <row r="2" spans="1:4" ht="15">
      <c r="A2" s="1"/>
      <c r="B2" s="1"/>
      <c r="C2" s="1"/>
      <c r="D2" s="1"/>
    </row>
    <row r="3" spans="1:4" ht="14.25" customHeight="1">
      <c r="A3" s="1"/>
      <c r="B3" s="275" t="s">
        <v>1</v>
      </c>
      <c r="C3" s="275"/>
      <c r="D3" s="275"/>
    </row>
    <row r="4" spans="1:4" ht="14.25" customHeight="1">
      <c r="A4" s="1"/>
      <c r="B4" s="2" t="s">
        <v>2</v>
      </c>
      <c r="C4" s="276" t="s">
        <v>3</v>
      </c>
      <c r="D4" s="276"/>
    </row>
    <row r="5" spans="1:6" ht="14.25" customHeight="1">
      <c r="A5" s="1"/>
      <c r="B5" s="3"/>
      <c r="C5" s="4" t="s">
        <v>4</v>
      </c>
      <c r="D5" s="5" t="s">
        <v>5</v>
      </c>
      <c r="F5" s="6"/>
    </row>
    <row r="6" spans="1:10" ht="14.25" customHeight="1">
      <c r="A6" s="1"/>
      <c r="B6" s="7" t="s">
        <v>6</v>
      </c>
      <c r="C6" s="8">
        <f>D6/1000000</f>
        <v>0.78084</v>
      </c>
      <c r="D6" s="9">
        <v>780840</v>
      </c>
      <c r="E6" s="10"/>
      <c r="G6" s="11"/>
      <c r="H6" s="12"/>
      <c r="I6" s="13"/>
      <c r="J6" s="14"/>
    </row>
    <row r="7" spans="1:10" ht="14.25" customHeight="1">
      <c r="A7" s="1"/>
      <c r="B7" s="15" t="s">
        <v>7</v>
      </c>
      <c r="C7" s="16">
        <f aca="true" t="shared" si="0" ref="C7:C19">D7/1000000</f>
        <v>0.20946</v>
      </c>
      <c r="D7" s="17">
        <v>209460</v>
      </c>
      <c r="E7" s="14"/>
      <c r="G7" s="11"/>
      <c r="H7" s="12"/>
      <c r="I7" s="13"/>
      <c r="J7" s="14"/>
    </row>
    <row r="8" spans="1:10" ht="14.25" customHeight="1">
      <c r="A8" s="1"/>
      <c r="B8" s="18" t="s">
        <v>8</v>
      </c>
      <c r="C8" s="19">
        <f t="shared" si="0"/>
        <v>0.00934</v>
      </c>
      <c r="D8" s="20">
        <v>9340</v>
      </c>
      <c r="E8" s="14"/>
      <c r="G8" s="11"/>
      <c r="H8" s="12"/>
      <c r="I8" s="13"/>
      <c r="J8" s="14"/>
    </row>
    <row r="9" spans="1:10" ht="14.25" customHeight="1">
      <c r="A9" s="1"/>
      <c r="B9" s="18" t="s">
        <v>9</v>
      </c>
      <c r="C9" s="19">
        <f t="shared" si="0"/>
        <v>0.000387</v>
      </c>
      <c r="D9" s="20">
        <v>387</v>
      </c>
      <c r="E9" s="14"/>
      <c r="G9" s="11"/>
      <c r="H9" s="12"/>
      <c r="I9" s="13"/>
      <c r="J9" s="14"/>
    </row>
    <row r="10" spans="1:10" ht="14.25" customHeight="1">
      <c r="A10" s="1"/>
      <c r="B10" s="18" t="s">
        <v>10</v>
      </c>
      <c r="C10" s="19">
        <f t="shared" si="0"/>
        <v>1.818E-05</v>
      </c>
      <c r="D10" s="20">
        <v>18.18</v>
      </c>
      <c r="E10" s="14"/>
      <c r="G10" s="11"/>
      <c r="H10" s="12"/>
      <c r="I10" s="13"/>
      <c r="J10" s="14"/>
    </row>
    <row r="11" spans="1:10" ht="14.25" customHeight="1">
      <c r="A11" s="1"/>
      <c r="B11" s="18" t="s">
        <v>11</v>
      </c>
      <c r="C11" s="19">
        <f t="shared" si="0"/>
        <v>5.24E-06</v>
      </c>
      <c r="D11" s="20">
        <v>5.24</v>
      </c>
      <c r="E11" s="14"/>
      <c r="G11" s="11"/>
      <c r="H11" s="12"/>
      <c r="I11" s="13"/>
      <c r="J11" s="14"/>
    </row>
    <row r="12" spans="1:10" ht="14.25" customHeight="1">
      <c r="A12" s="1"/>
      <c r="B12" s="18" t="s">
        <v>12</v>
      </c>
      <c r="C12" s="19">
        <f t="shared" si="0"/>
        <v>1.79E-06</v>
      </c>
      <c r="D12" s="20">
        <v>1.79</v>
      </c>
      <c r="E12" s="14"/>
      <c r="G12" s="11"/>
      <c r="H12" s="12"/>
      <c r="I12" s="13"/>
      <c r="J12" s="14"/>
    </row>
    <row r="13" spans="1:10" ht="14.25" customHeight="1">
      <c r="A13" s="1"/>
      <c r="B13" s="18" t="s">
        <v>13</v>
      </c>
      <c r="C13" s="19">
        <f t="shared" si="0"/>
        <v>1.1399999999999999E-06</v>
      </c>
      <c r="D13" s="20">
        <v>1.14</v>
      </c>
      <c r="E13" s="14"/>
      <c r="G13" s="11"/>
      <c r="H13" s="12"/>
      <c r="I13" s="13"/>
      <c r="J13" s="14"/>
    </row>
    <row r="14" spans="1:10" ht="14.25" customHeight="1">
      <c r="A14" s="1"/>
      <c r="B14" s="18" t="s">
        <v>14</v>
      </c>
      <c r="C14" s="19">
        <f t="shared" si="0"/>
        <v>5.5E-07</v>
      </c>
      <c r="D14" s="20">
        <v>0.55</v>
      </c>
      <c r="E14" s="14"/>
      <c r="G14" s="11"/>
      <c r="H14" s="12"/>
      <c r="I14" s="13"/>
      <c r="J14" s="14"/>
    </row>
    <row r="15" spans="1:10" ht="14.25" customHeight="1">
      <c r="A15" s="1"/>
      <c r="B15" s="18" t="s">
        <v>15</v>
      </c>
      <c r="C15" s="19">
        <f t="shared" si="0"/>
        <v>3E-07</v>
      </c>
      <c r="D15" s="20">
        <v>0.3</v>
      </c>
      <c r="E15" s="14"/>
      <c r="G15" s="11"/>
      <c r="H15" s="12"/>
      <c r="I15" s="13"/>
      <c r="J15" s="14"/>
    </row>
    <row r="16" spans="1:10" ht="14.25" customHeight="1">
      <c r="A16" s="1"/>
      <c r="B16" s="18" t="s">
        <v>16</v>
      </c>
      <c r="C16" s="19">
        <f t="shared" si="0"/>
        <v>1.0000000000000001E-07</v>
      </c>
      <c r="D16" s="20">
        <v>0.1</v>
      </c>
      <c r="E16" s="14"/>
      <c r="G16" s="11"/>
      <c r="H16" s="12"/>
      <c r="I16" s="13"/>
      <c r="J16" s="14"/>
    </row>
    <row r="17" spans="1:10" ht="14.25" customHeight="1">
      <c r="A17" s="1"/>
      <c r="B17" s="18" t="s">
        <v>17</v>
      </c>
      <c r="C17" s="19">
        <f t="shared" si="0"/>
        <v>9E-08</v>
      </c>
      <c r="D17" s="20">
        <v>0.09</v>
      </c>
      <c r="E17" s="14"/>
      <c r="G17" s="11"/>
      <c r="H17" s="12"/>
      <c r="I17" s="13"/>
      <c r="J17" s="14"/>
    </row>
    <row r="18" spans="1:10" ht="14.25" customHeight="1">
      <c r="A18" s="1"/>
      <c r="B18" s="18" t="s">
        <v>18</v>
      </c>
      <c r="C18" s="19">
        <f t="shared" si="0"/>
        <v>2E-08</v>
      </c>
      <c r="D18" s="20">
        <v>0.02</v>
      </c>
      <c r="E18" s="14"/>
      <c r="G18" s="11"/>
      <c r="H18" s="12"/>
      <c r="I18" s="13"/>
      <c r="J18" s="14"/>
    </row>
    <row r="19" spans="2:10" ht="14.25" customHeight="1">
      <c r="B19" s="18" t="s">
        <v>19</v>
      </c>
      <c r="C19" s="19">
        <f t="shared" si="0"/>
        <v>1E-08</v>
      </c>
      <c r="D19" s="20">
        <v>0.01</v>
      </c>
      <c r="E19" s="14"/>
      <c r="G19" s="11"/>
      <c r="H19" s="12"/>
      <c r="I19" s="13"/>
      <c r="J19" s="14"/>
    </row>
    <row r="20" spans="2:5" ht="14.25" customHeight="1">
      <c r="B20" s="21" t="s">
        <v>20</v>
      </c>
      <c r="C20" s="22" t="s">
        <v>21</v>
      </c>
      <c r="D20" s="23"/>
      <c r="E20" s="24"/>
    </row>
    <row r="21" spans="2:5" ht="14.25" customHeight="1">
      <c r="B21" s="25" t="s">
        <v>22</v>
      </c>
      <c r="C21" s="26" t="s">
        <v>23</v>
      </c>
      <c r="D21" s="27" t="s">
        <v>24</v>
      </c>
      <c r="E21" s="24"/>
    </row>
    <row r="22" spans="2:4" ht="14.25" customHeight="1">
      <c r="B22" s="277" t="s">
        <v>25</v>
      </c>
      <c r="C22" s="277"/>
      <c r="D22" s="277"/>
    </row>
    <row r="23" spans="2:4" ht="14.25" customHeight="1">
      <c r="B23" s="28" t="s">
        <v>26</v>
      </c>
      <c r="C23" s="278" t="s">
        <v>27</v>
      </c>
      <c r="D23" s="278"/>
    </row>
    <row r="24" spans="2:3" ht="14.25" customHeight="1">
      <c r="B24" s="1"/>
      <c r="C24" s="1"/>
    </row>
    <row r="25" spans="2:3" ht="14.25" customHeight="1">
      <c r="B25" s="1"/>
      <c r="C25" s="1"/>
    </row>
    <row r="26" spans="2:3" ht="15">
      <c r="B26" s="1"/>
      <c r="C26" s="1"/>
    </row>
    <row r="27" spans="2:3" ht="15">
      <c r="B27" s="1"/>
      <c r="C27" s="1"/>
    </row>
    <row r="28" spans="2:5" ht="15">
      <c r="B28" s="1"/>
      <c r="C28" s="1"/>
      <c r="E28" s="29"/>
    </row>
    <row r="29" spans="2:5" ht="15">
      <c r="B29" s="1"/>
      <c r="C29" s="1"/>
      <c r="E29" s="30"/>
    </row>
    <row r="30" spans="2:5" ht="15">
      <c r="B30" s="1"/>
      <c r="C30" s="1"/>
      <c r="E30" s="30"/>
    </row>
    <row r="31" spans="2:5" ht="15">
      <c r="B31" s="1"/>
      <c r="C31" s="1"/>
      <c r="E31" s="30"/>
    </row>
    <row r="32" spans="2:5" ht="15">
      <c r="B32" s="1"/>
      <c r="C32" s="1"/>
      <c r="E32" s="30"/>
    </row>
    <row r="33" spans="2:5" ht="15">
      <c r="B33" s="1"/>
      <c r="C33" s="1"/>
      <c r="E33" s="30"/>
    </row>
    <row r="34" spans="2:5" ht="15">
      <c r="B34" s="1"/>
      <c r="C34" s="1"/>
      <c r="E34" s="30"/>
    </row>
    <row r="35" spans="2:5" ht="15">
      <c r="B35" s="1"/>
      <c r="C35" s="1"/>
      <c r="E35" s="30"/>
    </row>
    <row r="36" spans="2:5" ht="15">
      <c r="B36" s="1"/>
      <c r="C36" s="1"/>
      <c r="E36" s="30"/>
    </row>
    <row r="37" spans="2:5" ht="15">
      <c r="B37" s="1"/>
      <c r="C37" s="1"/>
      <c r="E37" s="30"/>
    </row>
    <row r="38" spans="2:3" ht="15">
      <c r="B38" s="1"/>
      <c r="C38" s="1"/>
    </row>
    <row r="39" spans="2:3" ht="15">
      <c r="B39" s="1"/>
      <c r="C39" s="1"/>
    </row>
    <row r="40" spans="2:3" ht="15">
      <c r="B40" s="1"/>
      <c r="C40" s="1"/>
    </row>
    <row r="41" spans="2:3" ht="15">
      <c r="B41" s="1"/>
      <c r="C41" s="1"/>
    </row>
    <row r="42" spans="2:3" ht="15">
      <c r="B42" s="1"/>
      <c r="C42" s="1"/>
    </row>
    <row r="43" spans="2:3" ht="15">
      <c r="B43" s="1"/>
      <c r="C43" s="1"/>
    </row>
    <row r="44" spans="2:3" ht="15">
      <c r="B44" s="1"/>
      <c r="C44" s="1"/>
    </row>
    <row r="45" spans="2:3" ht="15">
      <c r="B45" s="1"/>
      <c r="C45" s="1"/>
    </row>
    <row r="46" spans="2:3" ht="15">
      <c r="B46" s="1"/>
      <c r="C46" s="1"/>
    </row>
    <row r="47" spans="2:3" ht="15">
      <c r="B47" s="1"/>
      <c r="C47" s="1"/>
    </row>
    <row r="48" spans="2:3" ht="15">
      <c r="B48" s="1"/>
      <c r="C48" s="1"/>
    </row>
    <row r="49" spans="2:3" ht="15">
      <c r="B49" s="1"/>
      <c r="C49" s="1"/>
    </row>
    <row r="50" spans="2:3" ht="15">
      <c r="B50" s="1"/>
      <c r="C50" s="1"/>
    </row>
    <row r="51" spans="2:3" ht="15">
      <c r="B51" s="1"/>
      <c r="C51" s="1"/>
    </row>
    <row r="52" spans="2:3" ht="15">
      <c r="B52" s="1"/>
      <c r="C52" s="1"/>
    </row>
    <row r="53" spans="2:3" ht="15">
      <c r="B53" s="1"/>
      <c r="C53" s="1"/>
    </row>
    <row r="54" spans="2:3" ht="15">
      <c r="B54" s="1"/>
      <c r="C54" s="1"/>
    </row>
    <row r="55" spans="2:3" ht="15">
      <c r="B55" s="1"/>
      <c r="C55" s="1"/>
    </row>
    <row r="56" spans="2:3" ht="15">
      <c r="B56" s="1"/>
      <c r="C56" s="1"/>
    </row>
    <row r="57" spans="2:3" ht="15">
      <c r="B57" s="1"/>
      <c r="C57" s="1"/>
    </row>
    <row r="58" spans="2:3" ht="15">
      <c r="B58" s="1"/>
      <c r="C58" s="1"/>
    </row>
    <row r="59" spans="2:3" ht="15">
      <c r="B59" s="1"/>
      <c r="C59" s="1"/>
    </row>
    <row r="60" spans="2:3" ht="15">
      <c r="B60" s="1"/>
      <c r="C60" s="1"/>
    </row>
    <row r="61" spans="2:3" ht="15">
      <c r="B61" s="1"/>
      <c r="C61" s="1"/>
    </row>
    <row r="62" spans="2:3" ht="15">
      <c r="B62" s="1"/>
      <c r="C62" s="1"/>
    </row>
    <row r="63" spans="2:3" ht="15">
      <c r="B63" s="1"/>
      <c r="C63" s="1"/>
    </row>
    <row r="64" spans="2:3" ht="15">
      <c r="B64" s="1"/>
      <c r="C64" s="1"/>
    </row>
    <row r="65" spans="2:3" ht="15">
      <c r="B65" s="1"/>
      <c r="C65" s="1"/>
    </row>
    <row r="66" spans="2:3" ht="15">
      <c r="B66" s="1"/>
      <c r="C66" s="1"/>
    </row>
    <row r="67" spans="2:3" ht="15">
      <c r="B67" s="1"/>
      <c r="C67" s="1"/>
    </row>
    <row r="68" spans="2:3" ht="15">
      <c r="B68" s="1"/>
      <c r="C68" s="1"/>
    </row>
    <row r="69" spans="2:3" ht="15">
      <c r="B69" s="1"/>
      <c r="C69" s="1"/>
    </row>
    <row r="70" spans="2:3" ht="15">
      <c r="B70" s="1"/>
      <c r="C70" s="1"/>
    </row>
    <row r="71" spans="2:3" ht="15">
      <c r="B71" s="1"/>
      <c r="C71" s="1"/>
    </row>
    <row r="72" spans="2:3" ht="15">
      <c r="B72" s="1"/>
      <c r="C72" s="1"/>
    </row>
    <row r="73" spans="2:3" ht="15">
      <c r="B73" s="1"/>
      <c r="C73" s="1"/>
    </row>
    <row r="74" spans="2:3" ht="15">
      <c r="B74" s="1"/>
      <c r="C74" s="1"/>
    </row>
    <row r="75" spans="2:3" ht="15">
      <c r="B75" s="1"/>
      <c r="C75" s="1"/>
    </row>
    <row r="76" spans="2:3" ht="15">
      <c r="B76" s="1"/>
      <c r="C76" s="1"/>
    </row>
    <row r="77" spans="2:3" ht="15">
      <c r="B77" s="1"/>
      <c r="C77" s="1"/>
    </row>
    <row r="78" spans="2:3" ht="15">
      <c r="B78" s="1"/>
      <c r="C78" s="1"/>
    </row>
    <row r="79" spans="2:3" ht="15">
      <c r="B79" s="1"/>
      <c r="C79" s="1"/>
    </row>
    <row r="80" spans="2:3" ht="15">
      <c r="B80" s="1"/>
      <c r="C80" s="1"/>
    </row>
    <row r="81" spans="2:3" ht="15">
      <c r="B81" s="1"/>
      <c r="C81" s="1"/>
    </row>
    <row r="82" spans="2:3" ht="15">
      <c r="B82" s="1"/>
      <c r="C82" s="1"/>
    </row>
    <row r="83" spans="2:3" ht="15">
      <c r="B83" s="1"/>
      <c r="C83" s="1"/>
    </row>
    <row r="84" spans="2:3" ht="15">
      <c r="B84" s="1"/>
      <c r="C84" s="1"/>
    </row>
    <row r="85" spans="2:3" ht="15">
      <c r="B85" s="1"/>
      <c r="C85" s="1"/>
    </row>
    <row r="86" spans="2:3" ht="15">
      <c r="B86" s="1"/>
      <c r="C86" s="1"/>
    </row>
    <row r="87" spans="2:3" ht="15">
      <c r="B87" s="1"/>
      <c r="C87" s="1"/>
    </row>
    <row r="88" spans="2:3" ht="15">
      <c r="B88" s="1"/>
      <c r="C88" s="1"/>
    </row>
    <row r="89" spans="2:3" ht="15">
      <c r="B89" s="1"/>
      <c r="C89" s="1"/>
    </row>
    <row r="90" spans="2:3" ht="15">
      <c r="B90" s="1"/>
      <c r="C90" s="1"/>
    </row>
    <row r="91" spans="2:3" ht="15">
      <c r="B91" s="1"/>
      <c r="C91" s="1"/>
    </row>
    <row r="92" spans="2:3" ht="15">
      <c r="B92" s="1"/>
      <c r="C92" s="1"/>
    </row>
    <row r="93" spans="2:3" ht="15">
      <c r="B93" s="1"/>
      <c r="C93" s="1"/>
    </row>
    <row r="94" spans="2:3" ht="15">
      <c r="B94" s="1"/>
      <c r="C94" s="1"/>
    </row>
    <row r="95" spans="2:3" ht="15">
      <c r="B95" s="1"/>
      <c r="C95" s="1"/>
    </row>
    <row r="96" spans="2:3" ht="15">
      <c r="B96" s="1"/>
      <c r="C96" s="1"/>
    </row>
    <row r="97" spans="2:3" ht="15">
      <c r="B97" s="1"/>
      <c r="C97" s="1"/>
    </row>
    <row r="98" spans="2:3" ht="15">
      <c r="B98" s="1"/>
      <c r="C98" s="1"/>
    </row>
    <row r="99" spans="2:3" ht="15">
      <c r="B99" s="1"/>
      <c r="C99" s="1"/>
    </row>
    <row r="100" spans="2:3" ht="15">
      <c r="B100" s="1"/>
      <c r="C100" s="1"/>
    </row>
    <row r="101" spans="2:3" ht="15">
      <c r="B101" s="1"/>
      <c r="C101" s="1"/>
    </row>
    <row r="102" spans="2:3" ht="15">
      <c r="B102" s="1"/>
      <c r="C102" s="1"/>
    </row>
    <row r="103" spans="2:3" ht="15">
      <c r="B103" s="1"/>
      <c r="C103" s="1"/>
    </row>
    <row r="104" spans="2:3" ht="15">
      <c r="B104" s="1"/>
      <c r="C104" s="1"/>
    </row>
    <row r="105" spans="2:3" ht="15">
      <c r="B105" s="1"/>
      <c r="C105" s="1"/>
    </row>
    <row r="106" spans="2:3" ht="15">
      <c r="B106" s="1"/>
      <c r="C106" s="1"/>
    </row>
    <row r="107" spans="2:3" ht="15">
      <c r="B107" s="1"/>
      <c r="C107" s="1"/>
    </row>
    <row r="108" spans="2:3" ht="15">
      <c r="B108" s="1"/>
      <c r="C108" s="1"/>
    </row>
    <row r="109" spans="2:3" ht="15">
      <c r="B109" s="1"/>
      <c r="C109" s="1"/>
    </row>
    <row r="110" spans="2:3" ht="15">
      <c r="B110" s="1"/>
      <c r="C110" s="1"/>
    </row>
    <row r="111" spans="2:3" ht="15">
      <c r="B111" s="1"/>
      <c r="C111" s="1"/>
    </row>
    <row r="112" spans="2:3" ht="15">
      <c r="B112" s="1"/>
      <c r="C112" s="1"/>
    </row>
    <row r="113" spans="2:3" ht="15">
      <c r="B113" s="1"/>
      <c r="C113" s="1"/>
    </row>
    <row r="114" spans="2:3" ht="15">
      <c r="B114" s="1"/>
      <c r="C114" s="1"/>
    </row>
    <row r="115" spans="2:3" ht="15">
      <c r="B115" s="1"/>
      <c r="C115" s="1"/>
    </row>
    <row r="116" spans="2:3" ht="15">
      <c r="B116" s="1"/>
      <c r="C116" s="1"/>
    </row>
    <row r="117" spans="2:3" ht="15">
      <c r="B117" s="1"/>
      <c r="C117" s="1"/>
    </row>
    <row r="118" spans="2:3" ht="15">
      <c r="B118" s="1"/>
      <c r="C118" s="1"/>
    </row>
    <row r="119" spans="2:3" ht="15">
      <c r="B119" s="1"/>
      <c r="C119" s="1"/>
    </row>
    <row r="120" spans="2:3" ht="15">
      <c r="B120" s="1"/>
      <c r="C120" s="1"/>
    </row>
    <row r="121" spans="2:3" ht="15">
      <c r="B121" s="1"/>
      <c r="C121" s="1"/>
    </row>
    <row r="122" spans="2:3" ht="15">
      <c r="B122" s="1"/>
      <c r="C122" s="1"/>
    </row>
    <row r="123" spans="2:3" ht="15">
      <c r="B123" s="1"/>
      <c r="C123" s="1"/>
    </row>
    <row r="124" spans="2:3" ht="15">
      <c r="B124" s="1"/>
      <c r="C124" s="1"/>
    </row>
    <row r="125" spans="2:3" ht="15">
      <c r="B125" s="1"/>
      <c r="C125" s="1"/>
    </row>
    <row r="126" spans="2:3" ht="15">
      <c r="B126" s="1"/>
      <c r="C126" s="1"/>
    </row>
    <row r="127" spans="2:3" ht="15">
      <c r="B127" s="1"/>
      <c r="C127" s="1"/>
    </row>
    <row r="128" spans="2:3" ht="15">
      <c r="B128" s="1"/>
      <c r="C128" s="1"/>
    </row>
    <row r="129" spans="2:3" ht="15">
      <c r="B129" s="1"/>
      <c r="C129" s="1"/>
    </row>
    <row r="130" spans="2:3" ht="15">
      <c r="B130" s="1"/>
      <c r="C130" s="1"/>
    </row>
    <row r="131" spans="2:3" ht="15">
      <c r="B131" s="1"/>
      <c r="C131" s="1"/>
    </row>
    <row r="132" spans="2:3" ht="15">
      <c r="B132" s="1"/>
      <c r="C132" s="1"/>
    </row>
    <row r="133" spans="2:3" ht="15">
      <c r="B133" s="1"/>
      <c r="C133" s="1"/>
    </row>
    <row r="134" spans="2:3" ht="15">
      <c r="B134" s="1"/>
      <c r="C134" s="1"/>
    </row>
    <row r="135" spans="2:3" ht="15">
      <c r="B135" s="1"/>
      <c r="C135" s="1"/>
    </row>
    <row r="136" spans="2:3" ht="15">
      <c r="B136" s="1"/>
      <c r="C136" s="1"/>
    </row>
    <row r="137" spans="2:3" ht="15">
      <c r="B137" s="1"/>
      <c r="C137" s="1"/>
    </row>
    <row r="138" spans="2:3" ht="15">
      <c r="B138" s="1"/>
      <c r="C138" s="1"/>
    </row>
    <row r="139" spans="2:3" ht="15">
      <c r="B139" s="1"/>
      <c r="C139" s="1"/>
    </row>
    <row r="140" spans="2:3" ht="15">
      <c r="B140" s="1"/>
      <c r="C140" s="1"/>
    </row>
    <row r="141" spans="2:3" ht="15">
      <c r="B141" s="1"/>
      <c r="C141" s="1"/>
    </row>
    <row r="142" spans="2:3" ht="15">
      <c r="B142" s="1"/>
      <c r="C142" s="1"/>
    </row>
    <row r="143" spans="2:3" ht="15">
      <c r="B143" s="1"/>
      <c r="C143" s="1"/>
    </row>
    <row r="144" spans="2:3" ht="15">
      <c r="B144" s="1"/>
      <c r="C144" s="1"/>
    </row>
    <row r="145" spans="2:3" ht="15">
      <c r="B145" s="1"/>
      <c r="C145" s="1"/>
    </row>
    <row r="146" spans="2:3" ht="15">
      <c r="B146" s="1"/>
      <c r="C146" s="1"/>
    </row>
    <row r="147" spans="2:3" ht="15">
      <c r="B147" s="1"/>
      <c r="C147" s="1"/>
    </row>
    <row r="148" spans="2:3" ht="15">
      <c r="B148" s="1"/>
      <c r="C148" s="1"/>
    </row>
    <row r="149" spans="2:3" ht="15">
      <c r="B149" s="1"/>
      <c r="C149" s="1"/>
    </row>
    <row r="150" spans="2:3" ht="15">
      <c r="B150" s="1"/>
      <c r="C150" s="1"/>
    </row>
    <row r="151" spans="2:3" ht="15">
      <c r="B151" s="1"/>
      <c r="C151" s="1"/>
    </row>
  </sheetData>
  <sheetProtection sheet="1"/>
  <mergeCells count="5">
    <mergeCell ref="A1:D1"/>
    <mergeCell ref="B3:D3"/>
    <mergeCell ref="C4:D4"/>
    <mergeCell ref="B22:D22"/>
    <mergeCell ref="C23:D23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SteveSconfienza</cp:lastModifiedBy>
  <dcterms:created xsi:type="dcterms:W3CDTF">2010-06-02T17:09:47Z</dcterms:created>
  <dcterms:modified xsi:type="dcterms:W3CDTF">2011-04-25T19:38:27Z</dcterms:modified>
  <cp:category/>
  <cp:version/>
  <cp:contentType/>
  <cp:contentStatus/>
</cp:coreProperties>
</file>