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360" windowHeight="11550" activeTab="0"/>
  </bookViews>
  <sheets>
    <sheet name="General Calculations Work Sheet" sheetId="1" r:id="rId1"/>
    <sheet name="Maneuvering Speed Computation" sheetId="2" r:id="rId2"/>
    <sheet name="Limit maneuvering load factors" sheetId="3" r:id="rId3"/>
    <sheet name="SAS Program &amp; Output" sheetId="4" r:id="rId4"/>
    <sheet name="Example Cessna 172 Calculations" sheetId="5" r:id="rId5"/>
  </sheets>
  <definedNames/>
  <calcPr fullCalcOnLoad="1"/>
</workbook>
</file>

<file path=xl/sharedStrings.xml><?xml version="1.0" encoding="utf-8"?>
<sst xmlns="http://schemas.openxmlformats.org/spreadsheetml/2006/main" count="379" uniqueCount="255">
  <si>
    <t>Computed Load Factor</t>
  </si>
  <si>
    <t>Required Load Factor</t>
  </si>
  <si>
    <t>&lt;= 3.8</t>
  </si>
  <si>
    <t>Utility Category</t>
  </si>
  <si>
    <t>Acrobatic Category</t>
  </si>
  <si>
    <t>Commuter Category only</t>
  </si>
  <si>
    <t>Normal &amp; Commuter Category</t>
  </si>
  <si>
    <t>where</t>
  </si>
  <si>
    <r>
      <rPr>
        <sz val="14"/>
        <color indexed="8"/>
        <rFont val="Calibri"/>
        <family val="2"/>
      </rPr>
      <t>V</t>
    </r>
    <r>
      <rPr>
        <sz val="9"/>
        <color indexed="8"/>
        <rFont val="Calibri"/>
        <family val="2"/>
      </rPr>
      <t>s2</t>
    </r>
    <r>
      <rPr>
        <sz val="11"/>
        <color theme="1"/>
        <rFont val="Calibri"/>
        <family val="2"/>
      </rPr>
      <t>=</t>
    </r>
  </si>
  <si>
    <r>
      <rPr>
        <sz val="14"/>
        <color indexed="8"/>
        <rFont val="Calibri"/>
        <family val="2"/>
      </rPr>
      <t>V</t>
    </r>
    <r>
      <rPr>
        <sz val="9"/>
        <color indexed="8"/>
        <rFont val="Calibri"/>
        <family val="2"/>
      </rPr>
      <t>s</t>
    </r>
    <r>
      <rPr>
        <sz val="11"/>
        <color theme="1"/>
        <rFont val="Calibri"/>
        <family val="2"/>
      </rPr>
      <t xml:space="preserve"> * </t>
    </r>
    <r>
      <rPr>
        <sz val="16"/>
        <color indexed="8"/>
        <rFont val="Calibri"/>
        <family val="2"/>
      </rPr>
      <t>√</t>
    </r>
    <r>
      <rPr>
        <sz val="14"/>
        <color indexed="8"/>
        <rFont val="Calibri"/>
        <family val="2"/>
      </rPr>
      <t>W</t>
    </r>
    <r>
      <rPr>
        <sz val="9"/>
        <color indexed="8"/>
        <rFont val="Calibri"/>
        <family val="2"/>
      </rPr>
      <t>2</t>
    </r>
    <r>
      <rPr>
        <sz val="16"/>
        <color indexed="8"/>
        <rFont val="Calibri"/>
        <family val="2"/>
      </rPr>
      <t>/</t>
    </r>
    <r>
      <rPr>
        <sz val="14"/>
        <color indexed="8"/>
        <rFont val="Calibri"/>
        <family val="2"/>
      </rPr>
      <t>W</t>
    </r>
    <r>
      <rPr>
        <sz val="9"/>
        <color indexed="8"/>
        <rFont val="Calibri"/>
        <family val="2"/>
      </rPr>
      <t>1</t>
    </r>
  </si>
  <si>
    <r>
      <t xml:space="preserve">Compute actual </t>
    </r>
    <r>
      <rPr>
        <i/>
        <sz val="11"/>
        <color indexed="8"/>
        <rFont val="Calibri"/>
        <family val="2"/>
      </rPr>
      <t>current</t>
    </r>
    <r>
      <rPr>
        <sz val="11"/>
        <color theme="1"/>
        <rFont val="Calibri"/>
        <family val="2"/>
      </rPr>
      <t xml:space="preserve"> stall speed (</t>
    </r>
    <r>
      <rPr>
        <sz val="14"/>
        <color indexed="8"/>
        <rFont val="Calibri"/>
        <family val="2"/>
      </rPr>
      <t>V</t>
    </r>
    <r>
      <rPr>
        <sz val="9"/>
        <color indexed="8"/>
        <rFont val="Calibri"/>
        <family val="2"/>
      </rPr>
      <t>s2</t>
    </r>
    <r>
      <rPr>
        <sz val="11"/>
        <color theme="1"/>
        <rFont val="Calibri"/>
        <family val="2"/>
      </rPr>
      <t>)</t>
    </r>
  </si>
  <si>
    <r>
      <rPr>
        <sz val="14"/>
        <color indexed="8"/>
        <rFont val="Calibri"/>
        <family val="2"/>
      </rPr>
      <t>V</t>
    </r>
    <r>
      <rPr>
        <sz val="9"/>
        <color indexed="8"/>
        <rFont val="Calibri"/>
        <family val="2"/>
      </rPr>
      <t>a</t>
    </r>
    <r>
      <rPr>
        <sz val="11"/>
        <color theme="1"/>
        <rFont val="Calibri"/>
        <family val="2"/>
      </rPr>
      <t>=</t>
    </r>
  </si>
  <si>
    <r>
      <rPr>
        <sz val="14"/>
        <color indexed="8"/>
        <rFont val="Calibri"/>
        <family val="2"/>
      </rPr>
      <t>V</t>
    </r>
    <r>
      <rPr>
        <sz val="9"/>
        <color indexed="8"/>
        <rFont val="Calibri"/>
        <family val="2"/>
      </rPr>
      <t>s2</t>
    </r>
    <r>
      <rPr>
        <sz val="11"/>
        <color theme="1"/>
        <rFont val="Calibri"/>
        <family val="2"/>
      </rPr>
      <t xml:space="preserve"> * </t>
    </r>
    <r>
      <rPr>
        <sz val="16"/>
        <color indexed="8"/>
        <rFont val="Calibri"/>
        <family val="2"/>
      </rPr>
      <t>√</t>
    </r>
    <r>
      <rPr>
        <sz val="14"/>
        <color indexed="8"/>
        <rFont val="Calibri"/>
        <family val="2"/>
      </rPr>
      <t>N</t>
    </r>
    <r>
      <rPr>
        <sz val="9"/>
        <color indexed="8"/>
        <rFont val="Calibri"/>
        <family val="2"/>
      </rPr>
      <t>limit</t>
    </r>
  </si>
  <si>
    <r>
      <rPr>
        <sz val="14"/>
        <color indexed="8"/>
        <rFont val="Calibri"/>
        <family val="2"/>
      </rPr>
      <t>V</t>
    </r>
    <r>
      <rPr>
        <sz val="9"/>
        <color indexed="8"/>
        <rFont val="Calibri"/>
        <family val="2"/>
      </rPr>
      <t>a</t>
    </r>
    <r>
      <rPr>
        <sz val="11"/>
        <color theme="1"/>
        <rFont val="Calibri"/>
        <family val="2"/>
      </rPr>
      <t xml:space="preserve"> = Maneuvering speed at any given weight</t>
    </r>
  </si>
  <si>
    <r>
      <rPr>
        <sz val="14"/>
        <color indexed="8"/>
        <rFont val="Calibri"/>
        <family val="2"/>
      </rPr>
      <t>V</t>
    </r>
    <r>
      <rPr>
        <sz val="9"/>
        <color indexed="8"/>
        <rFont val="Calibri"/>
        <family val="2"/>
      </rPr>
      <t>s2</t>
    </r>
  </si>
  <si>
    <r>
      <rPr>
        <sz val="14"/>
        <color indexed="8"/>
        <rFont val="Calibri"/>
        <family val="2"/>
      </rPr>
      <t>V</t>
    </r>
    <r>
      <rPr>
        <sz val="9"/>
        <color indexed="8"/>
        <rFont val="Calibri"/>
        <family val="2"/>
      </rPr>
      <t>s</t>
    </r>
  </si>
  <si>
    <r>
      <rPr>
        <sz val="14"/>
        <color indexed="8"/>
        <rFont val="Calibri"/>
        <family val="2"/>
      </rPr>
      <t>W</t>
    </r>
    <r>
      <rPr>
        <sz val="9"/>
        <color indexed="8"/>
        <rFont val="Calibri"/>
        <family val="2"/>
      </rPr>
      <t>1</t>
    </r>
  </si>
  <si>
    <r>
      <rPr>
        <sz val="14"/>
        <color indexed="8"/>
        <rFont val="Calibri"/>
        <family val="2"/>
      </rPr>
      <t>W</t>
    </r>
    <r>
      <rPr>
        <sz val="9"/>
        <color indexed="8"/>
        <rFont val="Calibri"/>
        <family val="2"/>
      </rPr>
      <t>2</t>
    </r>
  </si>
  <si>
    <r>
      <rPr>
        <sz val="14"/>
        <color indexed="8"/>
        <rFont val="Calibri"/>
        <family val="2"/>
      </rPr>
      <t>N</t>
    </r>
    <r>
      <rPr>
        <sz val="9"/>
        <color indexed="8"/>
        <rFont val="Calibri"/>
        <family val="2"/>
      </rPr>
      <t>limit</t>
    </r>
  </si>
  <si>
    <r>
      <rPr>
        <sz val="16"/>
        <color indexed="8"/>
        <rFont val="Calibri"/>
        <family val="2"/>
      </rPr>
      <t>√</t>
    </r>
    <r>
      <rPr>
        <sz val="14"/>
        <color indexed="8"/>
        <rFont val="Calibri"/>
        <family val="2"/>
      </rPr>
      <t>N</t>
    </r>
    <r>
      <rPr>
        <sz val="9"/>
        <color indexed="8"/>
        <rFont val="Calibri"/>
        <family val="2"/>
      </rPr>
      <t>limit</t>
    </r>
  </si>
  <si>
    <t>Present Stall Speed</t>
  </si>
  <si>
    <t>Design Stall Speed @ MGW [for any given a/c, the demonstrated stall speed at MGW]</t>
  </si>
  <si>
    <t>Maximum Gross Weight (MGW)</t>
  </si>
  <si>
    <t>Limit Load Factor</t>
  </si>
  <si>
    <t>=</t>
  </si>
  <si>
    <t>MGW</t>
  </si>
  <si>
    <r>
      <rPr>
        <sz val="14"/>
        <color indexed="8"/>
        <rFont val="Calibri"/>
        <family val="2"/>
      </rPr>
      <t>V</t>
    </r>
    <r>
      <rPr>
        <sz val="9"/>
        <color indexed="8"/>
        <rFont val="Calibri"/>
        <family val="2"/>
      </rPr>
      <t>a</t>
    </r>
  </si>
  <si>
    <t>Increment weight by</t>
  </si>
  <si>
    <r>
      <rPr>
        <sz val="14"/>
        <color indexed="8"/>
        <rFont val="Calibri"/>
        <family val="2"/>
      </rPr>
      <t>N</t>
    </r>
    <r>
      <rPr>
        <sz val="9"/>
        <color indexed="8"/>
        <rFont val="Calibri"/>
        <family val="2"/>
      </rPr>
      <t xml:space="preserve">limit </t>
    </r>
    <r>
      <rPr>
        <sz val="11"/>
        <color theme="1"/>
        <rFont val="Calibri"/>
        <family val="2"/>
      </rPr>
      <t>is caluclated from the table on the previous worksheet.</t>
    </r>
  </si>
  <si>
    <r>
      <t xml:space="preserve">e.g., </t>
    </r>
    <r>
      <rPr>
        <sz val="16"/>
        <color indexed="8"/>
        <rFont val="Calibri"/>
        <family val="2"/>
      </rPr>
      <t>√</t>
    </r>
    <r>
      <rPr>
        <sz val="11"/>
        <color theme="1"/>
        <rFont val="Calibri"/>
        <family val="2"/>
      </rPr>
      <t>3.8 = 1.95</t>
    </r>
  </si>
  <si>
    <t>i.e, normal category, weight less than 4,118 lbs.</t>
  </si>
  <si>
    <t>i.e., commuter, normal, utility, acrobatic category Limit Load Factors</t>
  </si>
  <si>
    <t xml:space="preserve">e.g., </t>
  </si>
  <si>
    <t>lbs.</t>
  </si>
  <si>
    <t>knots</t>
  </si>
  <si>
    <r>
      <rPr>
        <sz val="14"/>
        <color indexed="8"/>
        <rFont val="Calibri"/>
        <family val="2"/>
      </rPr>
      <t>W</t>
    </r>
    <r>
      <rPr>
        <sz val="9"/>
        <color indexed="8"/>
        <rFont val="Calibri"/>
        <family val="2"/>
      </rPr>
      <t>2</t>
    </r>
    <r>
      <rPr>
        <sz val="11"/>
        <color theme="1"/>
        <rFont val="Calibri"/>
        <family val="2"/>
      </rPr>
      <t xml:space="preserve"> is calculated in the weight &amp; balance computation</t>
    </r>
  </si>
  <si>
    <t>Normal/Commuter Category</t>
  </si>
  <si>
    <t>Maneuvering Speed Computation</t>
  </si>
  <si>
    <t>Where's the CG on this?  (FWD or AFT?)</t>
  </si>
  <si>
    <t>An effect of this negative lift on the tailplane is that the lift off the wing must compensate for the negative lift, which is effectively added weight.</t>
  </si>
  <si>
    <t>Airplanes fly with a Center of Gravity (CG) forward of the Center of Lift.  This promotes longitudinal stability in flight, as decreasing speed decreases lift off the tailplane (which is "lifting" in a negative direction); thus, reducing speed reduces negative lift, and the nose of the plane pivots downward (with the center of lift as the pivot point), accellerating the plane and increasing the lift off the tailplane.</t>
  </si>
  <si>
    <t>Weight</t>
  </si>
  <si>
    <t>Negative Load Factors</t>
  </si>
  <si>
    <t>Computation form 23.337(a)(1) formula</t>
  </si>
  <si>
    <t>Computation form 23.337(b)(1) &amp; (2) formulas</t>
  </si>
  <si>
    <t>pounds.</t>
  </si>
  <si>
    <t>Limit maneuvering load factors:</t>
  </si>
  <si>
    <t>Computations form 14 CFR 23.337 formulas</t>
  </si>
  <si>
    <r>
      <rPr>
        <sz val="14"/>
        <color indexed="8"/>
        <rFont val="Calibri"/>
        <family val="2"/>
      </rPr>
      <t>V</t>
    </r>
    <r>
      <rPr>
        <sz val="9"/>
        <color indexed="8"/>
        <rFont val="Calibri"/>
        <family val="2"/>
      </rPr>
      <t>s</t>
    </r>
    <r>
      <rPr>
        <sz val="11"/>
        <color theme="1"/>
        <rFont val="Calibri"/>
        <family val="2"/>
      </rPr>
      <t xml:space="preserve"> * </t>
    </r>
    <r>
      <rPr>
        <sz val="16"/>
        <color indexed="8"/>
        <rFont val="Calibri"/>
        <family val="2"/>
      </rPr>
      <t>√</t>
    </r>
    <r>
      <rPr>
        <sz val="14"/>
        <color indexed="8"/>
        <rFont val="Calibri"/>
        <family val="2"/>
      </rPr>
      <t>N</t>
    </r>
    <r>
      <rPr>
        <sz val="9"/>
        <color indexed="8"/>
        <rFont val="Calibri"/>
        <family val="2"/>
      </rPr>
      <t>limit</t>
    </r>
  </si>
  <si>
    <t>General Case: at any weight</t>
  </si>
  <si>
    <t>The most general formula is:</t>
  </si>
  <si>
    <t>Special Case: at maximum gross weight (MGW)</t>
  </si>
  <si>
    <t>Actual Airplane Weight (MGW)</t>
  </si>
  <si>
    <t>Actual Weight</t>
  </si>
  <si>
    <r>
      <t>Compute</t>
    </r>
    <r>
      <rPr>
        <sz val="14"/>
        <color indexed="8"/>
        <rFont val="Calibri"/>
        <family val="2"/>
      </rPr>
      <t xml:space="preserve"> V</t>
    </r>
    <r>
      <rPr>
        <sz val="9"/>
        <color indexed="8"/>
        <rFont val="Calibri"/>
        <family val="2"/>
      </rPr>
      <t xml:space="preserve">a using </t>
    </r>
    <r>
      <rPr>
        <sz val="16"/>
        <color indexed="8"/>
        <rFont val="Calibri"/>
        <family val="2"/>
      </rPr>
      <t>V</t>
    </r>
    <r>
      <rPr>
        <sz val="8"/>
        <color indexed="8"/>
        <rFont val="Calibri"/>
        <family val="2"/>
      </rPr>
      <t>s2</t>
    </r>
  </si>
  <si>
    <t>Correcting Maneuvering Speed directly</t>
  </si>
  <si>
    <r>
      <t>(</t>
    </r>
    <r>
      <rPr>
        <sz val="14"/>
        <color indexed="8"/>
        <rFont val="Calibri"/>
        <family val="2"/>
      </rPr>
      <t>W</t>
    </r>
    <r>
      <rPr>
        <sz val="9"/>
        <color indexed="8"/>
        <rFont val="Calibri"/>
        <family val="2"/>
      </rPr>
      <t>2</t>
    </r>
    <r>
      <rPr>
        <sz val="11"/>
        <color theme="1"/>
        <rFont val="Calibri"/>
        <family val="2"/>
      </rPr>
      <t>)</t>
    </r>
  </si>
  <si>
    <r>
      <t>(</t>
    </r>
    <r>
      <rPr>
        <sz val="14"/>
        <color indexed="8"/>
        <rFont val="Calibri"/>
        <family val="2"/>
      </rPr>
      <t>W</t>
    </r>
    <r>
      <rPr>
        <sz val="9"/>
        <color indexed="8"/>
        <rFont val="Calibri"/>
        <family val="2"/>
      </rPr>
      <t>1</t>
    </r>
    <r>
      <rPr>
        <sz val="11"/>
        <color theme="1"/>
        <rFont val="Calibri"/>
        <family val="2"/>
      </rPr>
      <t>)</t>
    </r>
  </si>
  <si>
    <r>
      <rPr>
        <sz val="14"/>
        <color indexed="8"/>
        <rFont val="Calibri"/>
        <family val="2"/>
      </rPr>
      <t>V</t>
    </r>
    <r>
      <rPr>
        <sz val="9"/>
        <color indexed="8"/>
        <rFont val="Calibri"/>
        <family val="2"/>
      </rPr>
      <t>a</t>
    </r>
    <r>
      <rPr>
        <sz val="11"/>
        <color theme="1"/>
        <rFont val="Calibri"/>
        <family val="2"/>
      </rPr>
      <t xml:space="preserve"> * </t>
    </r>
    <r>
      <rPr>
        <sz val="16"/>
        <color indexed="8"/>
        <rFont val="Calibri"/>
        <family val="2"/>
      </rPr>
      <t>√</t>
    </r>
    <r>
      <rPr>
        <sz val="14"/>
        <color indexed="8"/>
        <rFont val="Calibri"/>
        <family val="2"/>
      </rPr>
      <t>W</t>
    </r>
    <r>
      <rPr>
        <sz val="9"/>
        <color indexed="8"/>
        <rFont val="Calibri"/>
        <family val="2"/>
      </rPr>
      <t>2</t>
    </r>
    <r>
      <rPr>
        <sz val="16"/>
        <color indexed="8"/>
        <rFont val="Calibri"/>
        <family val="2"/>
      </rPr>
      <t>/</t>
    </r>
    <r>
      <rPr>
        <sz val="14"/>
        <color indexed="8"/>
        <rFont val="Calibri"/>
        <family val="2"/>
      </rPr>
      <t>W</t>
    </r>
    <r>
      <rPr>
        <sz val="9"/>
        <color indexed="8"/>
        <rFont val="Calibri"/>
        <family val="2"/>
      </rPr>
      <t>1</t>
    </r>
  </si>
  <si>
    <r>
      <rPr>
        <sz val="14"/>
        <color indexed="8"/>
        <rFont val="Calibri"/>
        <family val="2"/>
      </rPr>
      <t>V</t>
    </r>
    <r>
      <rPr>
        <sz val="9"/>
        <color indexed="8"/>
        <rFont val="Calibri"/>
        <family val="2"/>
      </rPr>
      <t>s2</t>
    </r>
    <r>
      <rPr>
        <sz val="11"/>
        <color theme="1"/>
        <rFont val="Calibri"/>
        <family val="2"/>
      </rPr>
      <t xml:space="preserve"> =</t>
    </r>
  </si>
  <si>
    <r>
      <rPr>
        <sz val="14"/>
        <color indexed="8"/>
        <rFont val="Calibri"/>
        <family val="2"/>
      </rPr>
      <t>V</t>
    </r>
    <r>
      <rPr>
        <sz val="9"/>
        <color indexed="8"/>
        <rFont val="Calibri"/>
        <family val="2"/>
      </rPr>
      <t>a2</t>
    </r>
    <r>
      <rPr>
        <sz val="11"/>
        <color theme="1"/>
        <rFont val="Calibri"/>
        <family val="2"/>
      </rPr>
      <t xml:space="preserve"> =</t>
    </r>
  </si>
  <si>
    <r>
      <rPr>
        <sz val="14"/>
        <color indexed="8"/>
        <rFont val="Calibri"/>
        <family val="2"/>
      </rPr>
      <t>V</t>
    </r>
    <r>
      <rPr>
        <sz val="9"/>
        <color indexed="8"/>
        <rFont val="Calibri"/>
        <family val="2"/>
      </rPr>
      <t>a2</t>
    </r>
    <r>
      <rPr>
        <sz val="11"/>
        <color theme="1"/>
        <rFont val="Calibri"/>
        <family val="2"/>
      </rPr>
      <t>=</t>
    </r>
  </si>
  <si>
    <r>
      <rPr>
        <sz val="14"/>
        <color indexed="8"/>
        <rFont val="Calibri"/>
        <family val="2"/>
      </rPr>
      <t>V</t>
    </r>
    <r>
      <rPr>
        <sz val="9"/>
        <color indexed="8"/>
        <rFont val="Calibri"/>
        <family val="2"/>
      </rPr>
      <t>s</t>
    </r>
    <r>
      <rPr>
        <sz val="11"/>
        <color theme="1"/>
        <rFont val="Calibri"/>
        <family val="2"/>
      </rPr>
      <t xml:space="preserve">  from the aircraft flight manual</t>
    </r>
  </si>
  <si>
    <t>Positive and Negative Load Factors</t>
  </si>
  <si>
    <t>Positive Load Factors</t>
  </si>
  <si>
    <r>
      <rPr>
        <sz val="14"/>
        <color indexed="8"/>
        <rFont val="Calibri"/>
        <family val="2"/>
      </rPr>
      <t>V</t>
    </r>
    <r>
      <rPr>
        <sz val="9"/>
        <color indexed="8"/>
        <rFont val="Calibri"/>
        <family val="2"/>
      </rPr>
      <t>a</t>
    </r>
    <r>
      <rPr>
        <sz val="11"/>
        <color theme="1"/>
        <rFont val="Calibri"/>
        <family val="2"/>
      </rPr>
      <t xml:space="preserve"> </t>
    </r>
  </si>
  <si>
    <t xml:space="preserve">= </t>
  </si>
  <si>
    <t>Maneuvering speed</t>
  </si>
  <si>
    <t>Va=</t>
  </si>
  <si>
    <t>Weights</t>
  </si>
  <si>
    <t>Vs</t>
  </si>
  <si>
    <t>KIAS</t>
  </si>
  <si>
    <t>lbs</t>
  </si>
  <si>
    <t>Formulas</t>
  </si>
  <si>
    <t>Vs2=</t>
  </si>
  <si>
    <t>Vs * √W2/W1</t>
  </si>
  <si>
    <t>W2</t>
  </si>
  <si>
    <t>/</t>
  </si>
  <si>
    <t>W1</t>
  </si>
  <si>
    <t>Vs2</t>
  </si>
  <si>
    <t>LLF</t>
  </si>
  <si>
    <t>Maneuver/Load Limits</t>
  </si>
  <si>
    <t>Normal</t>
  </si>
  <si>
    <t>flaps up</t>
  </si>
  <si>
    <t>flaps down</t>
  </si>
  <si>
    <t>Utility</t>
  </si>
  <si>
    <t>pos.</t>
  </si>
  <si>
    <t>neg.</t>
  </si>
  <si>
    <t>KCAS</t>
  </si>
  <si>
    <t>Cessna 172 M</t>
  </si>
  <si>
    <t>)=</t>
  </si>
  <si>
    <t xml:space="preserve">. </t>
  </si>
  <si>
    <t>lbs (MGW)</t>
  </si>
  <si>
    <t>Vs2 * √Nlimit</t>
  </si>
  <si>
    <t>Less lift required with less downward force on tailplane: airplane stalls at a lower speed</t>
  </si>
  <si>
    <t>More left required to counteract the downward force on the tailplane: airplane stalls at a higher speed.</t>
  </si>
  <si>
    <t>From POH:</t>
  </si>
  <si>
    <t>CAS</t>
  </si>
  <si>
    <t>IAS</t>
  </si>
  <si>
    <t>Wt</t>
  </si>
  <si>
    <r>
      <rPr>
        <sz val="14"/>
        <color indexed="8"/>
        <rFont val="Calibri"/>
        <family val="2"/>
      </rPr>
      <t>V</t>
    </r>
    <r>
      <rPr>
        <sz val="9"/>
        <color indexed="8"/>
        <rFont val="Calibri"/>
        <family val="2"/>
      </rPr>
      <t>s</t>
    </r>
    <r>
      <rPr>
        <sz val="11"/>
        <color theme="1"/>
        <rFont val="Calibri"/>
        <family val="2"/>
      </rPr>
      <t xml:space="preserve"> * </t>
    </r>
    <r>
      <rPr>
        <sz val="16"/>
        <color indexed="8"/>
        <rFont val="Calibri"/>
        <family val="2"/>
      </rPr>
      <t>√</t>
    </r>
    <r>
      <rPr>
        <sz val="14"/>
        <color indexed="8"/>
        <rFont val="Calibri"/>
        <family val="2"/>
      </rPr>
      <t>(W</t>
    </r>
    <r>
      <rPr>
        <sz val="9"/>
        <color indexed="8"/>
        <rFont val="Calibri"/>
        <family val="2"/>
      </rPr>
      <t>2</t>
    </r>
    <r>
      <rPr>
        <sz val="16"/>
        <color indexed="8"/>
        <rFont val="Calibri"/>
        <family val="2"/>
      </rPr>
      <t>/</t>
    </r>
    <r>
      <rPr>
        <sz val="14"/>
        <color indexed="8"/>
        <rFont val="Calibri"/>
        <family val="2"/>
      </rPr>
      <t>W</t>
    </r>
    <r>
      <rPr>
        <sz val="9"/>
        <color indexed="8"/>
        <rFont val="Calibri"/>
        <family val="2"/>
      </rPr>
      <t>1</t>
    </r>
    <r>
      <rPr>
        <sz val="14"/>
        <color indexed="8"/>
        <rFont val="Calibri"/>
        <family val="2"/>
      </rPr>
      <t>)</t>
    </r>
    <r>
      <rPr>
        <sz val="11"/>
        <color indexed="8"/>
        <rFont val="Calibri"/>
        <family val="2"/>
      </rPr>
      <t xml:space="preserve"> * </t>
    </r>
    <r>
      <rPr>
        <sz val="16"/>
        <color indexed="8"/>
        <rFont val="Calibri"/>
        <family val="2"/>
      </rPr>
      <t>√</t>
    </r>
    <r>
      <rPr>
        <sz val="14"/>
        <color indexed="8"/>
        <rFont val="Calibri"/>
        <family val="2"/>
      </rPr>
      <t>N</t>
    </r>
    <r>
      <rPr>
        <sz val="9"/>
        <color indexed="8"/>
        <rFont val="Calibri"/>
        <family val="2"/>
      </rPr>
      <t>limit</t>
    </r>
  </si>
  <si>
    <t>Vs2:</t>
  </si>
  <si>
    <t>Va:</t>
  </si>
  <si>
    <t xml:space="preserve">Limit </t>
  </si>
  <si>
    <t>Load Factors</t>
  </si>
  <si>
    <t>Design</t>
  </si>
  <si>
    <t>Aircraft information from Pilots Operating Handbook</t>
  </si>
  <si>
    <t>Category</t>
  </si>
  <si>
    <t>Flaps</t>
  </si>
  <si>
    <t>*  √  (</t>
  </si>
  <si>
    <t>Ramp:</t>
  </si>
  <si>
    <t>Takeoff:</t>
  </si>
  <si>
    <t>Landing:</t>
  </si>
  <si>
    <t>2.1 + 
(24,000 / (W+10,000))</t>
  </si>
  <si>
    <t>DMTW less than or equal to . . .</t>
  </si>
  <si>
    <t>Design Maximum Takeoff Weight [DMTW] (lbs)</t>
  </si>
  <si>
    <r>
      <t>Normal/Commuter Category</t>
    </r>
    <r>
      <rPr>
        <i/>
        <sz val="9"/>
        <color indexed="8"/>
        <rFont val="Calibri"/>
        <family val="2"/>
      </rPr>
      <t xml:space="preserve"> </t>
    </r>
  </si>
  <si>
    <t>(n need not be more than 3.8)</t>
  </si>
  <si>
    <t>(n = 40% of positive)</t>
  </si>
  <si>
    <t>Table One:</t>
  </si>
  <si>
    <t>Table Two:</t>
  </si>
  <si>
    <t xml:space="preserve">√3.8 * 50 </t>
  </si>
  <si>
    <t>The more the plane "weighs," the more lift it must generate to stay aloft, thus the minimum flight airspeed will be higher when more negative lift is required to balance the plane.  With the CG within limits, a nose-heavy airplane will effectively weigh more and will stall at a higher airspeed, while a tail-heavy airplane will weigh less and will stall at a lower airspeed.  Maneuvering speed is computed from this lower airspeed, which presents the greater potential for damage.</t>
  </si>
  <si>
    <t>an airplane in the normal category with a MGW of 2300 lbs. and a design stall speed of 50 knots would have a maneuvering speed at 1950 lbs. of:</t>
  </si>
  <si>
    <t>There are actually two ways to do this.  The first way is to compute Va as a multiple of Vs, which reqires Vs at the actual weight to be computed first.  The second way, which produces approximately the same answer, is to simply correct Va for actual airplane weight.</t>
  </si>
  <si>
    <t>(fig 2-1)</t>
  </si>
  <si>
    <t>KIAS(*)</t>
  </si>
  <si>
    <t>(*)</t>
  </si>
  <si>
    <t>Recommended turbulent-air penetration speed (p. 4-3)</t>
  </si>
  <si>
    <t>(fig 5-3)</t>
  </si>
  <si>
    <t>Most rearward CG</t>
  </si>
  <si>
    <t>up</t>
  </si>
  <si>
    <t>10 deg</t>
  </si>
  <si>
    <t>40 deg</t>
  </si>
  <si>
    <t>Angel of Bank</t>
  </si>
  <si>
    <t>Most forward CG</t>
  </si>
  <si>
    <t>(p. 2-8)</t>
  </si>
  <si>
    <t>(p. 2-6, 2-7)</t>
  </si>
  <si>
    <t>*  √</t>
  </si>
  <si>
    <r>
      <rPr>
        <sz val="14"/>
        <color indexed="8"/>
        <rFont val="Calibri"/>
        <family val="2"/>
      </rPr>
      <t>V</t>
    </r>
    <r>
      <rPr>
        <sz val="9"/>
        <color indexed="8"/>
        <rFont val="Calibri"/>
        <family val="2"/>
      </rPr>
      <t>s</t>
    </r>
    <r>
      <rPr>
        <sz val="11"/>
        <color indexed="8"/>
        <rFont val="Calibri"/>
        <family val="2"/>
      </rPr>
      <t xml:space="preserve"> </t>
    </r>
    <r>
      <rPr>
        <b/>
        <sz val="9"/>
        <color indexed="8"/>
        <rFont val="Arial"/>
        <family val="2"/>
      </rPr>
      <t>adjusted for weight</t>
    </r>
  </si>
  <si>
    <r>
      <rPr>
        <sz val="14"/>
        <color indexed="8"/>
        <rFont val="Calibri"/>
        <family val="2"/>
      </rPr>
      <t>V</t>
    </r>
    <r>
      <rPr>
        <sz val="9"/>
        <color indexed="8"/>
        <rFont val="Calibri"/>
        <family val="2"/>
      </rPr>
      <t>a</t>
    </r>
    <r>
      <rPr>
        <sz val="11"/>
        <color theme="1"/>
        <rFont val="Calibri"/>
        <family val="2"/>
      </rPr>
      <t xml:space="preserve"> </t>
    </r>
    <r>
      <rPr>
        <b/>
        <sz val="9"/>
        <color indexed="8"/>
        <rFont val="Arial"/>
        <family val="2"/>
      </rPr>
      <t>adjusted for stall speed</t>
    </r>
  </si>
  <si>
    <t>All speeds in Knots</t>
  </si>
  <si>
    <t>General Worksheet</t>
  </si>
  <si>
    <t>Enter Vs and Va:</t>
  </si>
  <si>
    <t>reamost CG</t>
  </si>
  <si>
    <r>
      <t>0</t>
    </r>
    <r>
      <rPr>
        <sz val="11"/>
        <color indexed="8"/>
        <rFont val="Calibri"/>
        <family val="2"/>
      </rPr>
      <t>°</t>
    </r>
    <r>
      <rPr>
        <sz val="11"/>
        <color theme="1"/>
        <rFont val="Calibri"/>
        <family val="2"/>
      </rPr>
      <t xml:space="preserve"> angle of bank</t>
    </r>
  </si>
  <si>
    <t>Flaps Up</t>
  </si>
  <si>
    <t>Flaps Down</t>
  </si>
  <si>
    <t>Va</t>
  </si>
  <si>
    <t>As Computed:</t>
  </si>
  <si>
    <r>
      <t>Va=Vs*</t>
    </r>
    <r>
      <rPr>
        <i/>
        <sz val="9"/>
        <color indexed="8"/>
        <rFont val="Univers Extended"/>
        <family val="2"/>
      </rPr>
      <t>√W2/W1 * √Nlimit</t>
    </r>
  </si>
  <si>
    <t>By Definition:</t>
  </si>
  <si>
    <t>Maneuver Load Limits</t>
  </si>
  <si>
    <t>@ weight (lbs)</t>
  </si>
  <si>
    <t>Limit maneuvering load factors.</t>
  </si>
  <si>
    <r>
      <t xml:space="preserve">(a) The positive limit maneuvering load factor </t>
    </r>
    <r>
      <rPr>
        <i/>
        <sz val="11"/>
        <color indexed="8"/>
        <rFont val="Calibri"/>
        <family val="2"/>
      </rPr>
      <t>n</t>
    </r>
    <r>
      <rPr>
        <sz val="11"/>
        <color theme="1"/>
        <rFont val="Calibri"/>
        <family val="2"/>
      </rPr>
      <t xml:space="preserve"> may not be less than--</t>
    </r>
  </si>
  <si>
    <t>(2) 4.4 for utility category airplanes; or</t>
  </si>
  <si>
    <t>(3) 6.0 for acrobatic category airplanes.</t>
  </si>
  <si>
    <t>(b) The negative limit maneuvering load factor may not be less than--</t>
  </si>
  <si>
    <t>(1) 0.4 times the positive load factor for the normal and utility categories; or</t>
  </si>
  <si>
    <t>(2) 0.5 times the positive load factor for the acrobatic category.</t>
  </si>
  <si>
    <t>(c) Maneuvering load factors lower than those specified in this section may be used if the airplane has design features that make it impossible to exceed these values in flight.</t>
  </si>
  <si>
    <t>Sec. 23.337</t>
  </si>
  <si>
    <t>(1) 2.1 + (24,000/(W+10,000) for normal and commuter category airplanes, where W = design maximum takeoff weight, except that n need not be more than 3.8;</t>
  </si>
  <si>
    <t>pounds</t>
  </si>
  <si>
    <t>LF=3.80</t>
  </si>
  <si>
    <t>Weight = 4,117.65 pounds</t>
  </si>
  <si>
    <t xml:space="preserve">data _null_ ;  </t>
  </si>
  <si>
    <t xml:space="preserve">    LF = 2.1 + (24000/(W+10000)) ; </t>
  </si>
  <si>
    <t xml:space="preserve">  end ;  </t>
  </si>
  <si>
    <t xml:space="preserve">  LF = 3.8 ; </t>
  </si>
  <si>
    <t xml:space="preserve">  W = (24000/(LF-2.1))-10000 ;</t>
  </si>
  <si>
    <t xml:space="preserve">  lbs = int(w) ;</t>
  </si>
  <si>
    <t xml:space="preserve">  ounces = mod(w,1) * 16 ; </t>
  </si>
  <si>
    <t xml:space="preserve">run ; </t>
  </si>
  <si>
    <t>SAS Program</t>
  </si>
  <si>
    <t>SAS Program &amp; Program Output</t>
  </si>
  <si>
    <t>an airplane in the normal category with a MGW of 1600 lbs. and a design stall speed of 45 knots would have a maneuvering speed (at gross weight) of 45 knots:</t>
  </si>
  <si>
    <t xml:space="preserve">√3.8 * 45 </t>
  </si>
  <si>
    <t>Example One:</t>
  </si>
  <si>
    <t>Example Two:</t>
  </si>
  <si>
    <r>
      <t xml:space="preserve">RULE: as weight goes down, </t>
    </r>
    <r>
      <rPr>
        <b/>
        <i/>
        <sz val="14"/>
        <color indexed="8"/>
        <rFont val="Calibri"/>
        <family val="2"/>
      </rPr>
      <t>V</t>
    </r>
    <r>
      <rPr>
        <b/>
        <i/>
        <sz val="9"/>
        <color indexed="8"/>
        <rFont val="Calibri"/>
        <family val="2"/>
      </rPr>
      <t>s2</t>
    </r>
    <r>
      <rPr>
        <b/>
        <i/>
        <sz val="11"/>
        <color indexed="8"/>
        <rFont val="Calibri"/>
        <family val="2"/>
      </rPr>
      <t xml:space="preserve"> goes down</t>
    </r>
  </si>
  <si>
    <r>
      <t xml:space="preserve">RULE: as weight goes down, </t>
    </r>
    <r>
      <rPr>
        <b/>
        <i/>
        <sz val="14"/>
        <color indexed="8"/>
        <rFont val="Calibri"/>
        <family val="2"/>
      </rPr>
      <t>V</t>
    </r>
    <r>
      <rPr>
        <b/>
        <i/>
        <vertAlign val="subscript"/>
        <sz val="14"/>
        <color indexed="8"/>
        <rFont val="Calibri"/>
        <family val="2"/>
      </rPr>
      <t>a</t>
    </r>
    <r>
      <rPr>
        <b/>
        <i/>
        <sz val="11"/>
        <color indexed="8"/>
        <rFont val="Calibri"/>
        <family val="2"/>
      </rPr>
      <t xml:space="preserve"> goes down</t>
    </r>
  </si>
  <si>
    <t xml:space="preserve">   1,000         4.28       3.80</t>
  </si>
  <si>
    <t xml:space="preserve">   1,500         4.19       3.80</t>
  </si>
  <si>
    <t xml:space="preserve">   2,000         4.10       3.80</t>
  </si>
  <si>
    <t xml:space="preserve">   2,500         4.02       3.80</t>
  </si>
  <si>
    <t xml:space="preserve">   3,000         3.95       3.80</t>
  </si>
  <si>
    <t xml:space="preserve">   3,500         3.88       3.80</t>
  </si>
  <si>
    <t xml:space="preserve">   4,000         3.81       3.80</t>
  </si>
  <si>
    <t xml:space="preserve">   4,500         3.76       3.76</t>
  </si>
  <si>
    <t xml:space="preserve">   5,000         3.70       3.70</t>
  </si>
  <si>
    <t xml:space="preserve">   5,500         3.65       3.65</t>
  </si>
  <si>
    <t xml:space="preserve">   6,000         3.60       3.60</t>
  </si>
  <si>
    <t xml:space="preserve">   6,500         3.55       3.55</t>
  </si>
  <si>
    <t xml:space="preserve">   7,000         3.51       3.51</t>
  </si>
  <si>
    <t xml:space="preserve">   7,500         3.47       3.47</t>
  </si>
  <si>
    <t xml:space="preserve">   8,000         3.43       3.43</t>
  </si>
  <si>
    <t xml:space="preserve">   8,500         3.40       3.40</t>
  </si>
  <si>
    <t xml:space="preserve">   9,000         3.36       3.36</t>
  </si>
  <si>
    <t xml:space="preserve">   9,500         3.33       3.33</t>
  </si>
  <si>
    <t xml:space="preserve">  10,000         3.30       3.30</t>
  </si>
  <si>
    <t xml:space="preserve">  10,500         3.27       3.27</t>
  </si>
  <si>
    <t xml:space="preserve">  11,000         3.24       3.24</t>
  </si>
  <si>
    <t xml:space="preserve">  11,500         3.22       3.22</t>
  </si>
  <si>
    <t xml:space="preserve">  12,000         3.19       3.19</t>
  </si>
  <si>
    <t xml:space="preserve">  12,500         3.17       3.17</t>
  </si>
  <si>
    <t xml:space="preserve">                   Load Factor</t>
  </si>
  <si>
    <t>The following SAS program generates the tables from the preceeding spreadsheet pages for positive load factor and outputs them to the SAS Log.</t>
  </si>
  <si>
    <t xml:space="preserve">  ______________________________</t>
  </si>
  <si>
    <t xml:space="preserve">  13,000         3.14       3.14</t>
  </si>
  <si>
    <t xml:space="preserve">  13,500         3.12       3.12</t>
  </si>
  <si>
    <t xml:space="preserve">  14,000         3.10       3.10</t>
  </si>
  <si>
    <t xml:space="preserve">  14,500         3.08       3.08</t>
  </si>
  <si>
    <t xml:space="preserve">  15,000         3.06       3.06</t>
  </si>
  <si>
    <t xml:space="preserve">  15,500         3.04       3.04</t>
  </si>
  <si>
    <t xml:space="preserve">  16,000         3.02       3.02</t>
  </si>
  <si>
    <t xml:space="preserve">  16,500         3.01       3.01</t>
  </si>
  <si>
    <t xml:space="preserve">  17,000         2.99       2.99</t>
  </si>
  <si>
    <t xml:space="preserve">  17,500         2.97       2.97</t>
  </si>
  <si>
    <t xml:space="preserve">  18,000         2.96       2.96</t>
  </si>
  <si>
    <t xml:space="preserve">  18,500         2.94       2.94</t>
  </si>
  <si>
    <t xml:space="preserve">  19,000         2.93       2.93</t>
  </si>
  <si>
    <t xml:space="preserve">       = 4,117 pounds, 10.35 ounces</t>
  </si>
  <si>
    <t xml:space="preserve">    select ; </t>
  </si>
  <si>
    <t xml:space="preserve">      when (LF &lt;= 3.8) LFR = LF ; </t>
  </si>
  <si>
    <t xml:space="preserve">      otherwise LFR = 3.8 ; </t>
  </si>
  <si>
    <t xml:space="preserve">    end ; </t>
  </si>
  <si>
    <t xml:space="preserve">    if w &lt; 10000 then put @4 w @18 LF @29 LFR; </t>
  </si>
  <si>
    <t xml:space="preserve">    else put @3 w @18 LF @29 LFR ;</t>
  </si>
  <si>
    <t xml:space="preserve">    if w = 12500 then put @3 30*"_" / ; </t>
  </si>
  <si>
    <t xml:space="preserve">  format w comma6. lf lfr 4.2 ;</t>
  </si>
  <si>
    <t xml:space="preserve">   DMTW*      (computed) (regulatory)</t>
  </si>
  <si>
    <t>(*) DMTW: Design Maximum Takeoff Weight</t>
  </si>
  <si>
    <t>Computations form 23.337(a) and (b) formulas</t>
  </si>
  <si>
    <t>(n = 50% of Positive)</t>
  </si>
  <si>
    <t>Required Positive Load Factor</t>
  </si>
  <si>
    <t>40% or 50%, as appropriate</t>
  </si>
  <si>
    <t xml:space="preserve">  put @20 "Load Factor" ;  </t>
  </si>
  <si>
    <t>As Specified in POH or Aircraft Flight Manual:</t>
  </si>
  <si>
    <t>Difference from POH or Airplane Flight Manual:</t>
  </si>
  <si>
    <t>(Vs)</t>
  </si>
  <si>
    <t>(Vso)</t>
  </si>
  <si>
    <t>note: the POH reverses the positon of the KCAS &amp; KIAS in these tables</t>
  </si>
  <si>
    <t>Vso</t>
  </si>
  <si>
    <t xml:space="preserve">  put / LF= / "Weight = " w : comma8.2 "pounds" / @8 "= " lbs : comma5. "pounds, " ounces : 5.2 "ounces" /</t>
  </si>
  <si>
    <t xml:space="preserve">      / "(*) DMTW: Design Maximum Takeoff Weight" ; </t>
  </si>
  <si>
    <t xml:space="preserve">  put @3 "DMTW*" @15 "(computed)"  @26 '(regulatory)'; </t>
  </si>
  <si>
    <t xml:space="preserve">  do W = 500 to 19000 by 500 ; </t>
  </si>
  <si>
    <t xml:space="preserve">     500         4.39       3.80</t>
  </si>
  <si>
    <t>SAS Log (in this case, the program output)</t>
  </si>
  <si>
    <t>Cessna 172 (typical aircraft)</t>
  </si>
  <si>
    <t xml:space="preserve">Design Stall Speed </t>
  </si>
  <si>
    <t>@ MGW [for any given a/c, the demonstrated stall speed at MGW]</t>
  </si>
  <si>
    <r>
      <t>Computeing maneuvering speed through the actual stall speed (</t>
    </r>
    <r>
      <rPr>
        <b/>
        <i/>
        <sz val="16"/>
        <color indexed="8"/>
        <rFont val="Calibri"/>
        <family val="2"/>
      </rPr>
      <t>V</t>
    </r>
    <r>
      <rPr>
        <b/>
        <i/>
        <sz val="9"/>
        <color indexed="8"/>
        <rFont val="Calibri"/>
        <family val="2"/>
      </rPr>
      <t>s2</t>
    </r>
    <r>
      <rPr>
        <b/>
        <i/>
        <sz val="12"/>
        <color indexed="8"/>
        <rFont val="Calibri"/>
        <family val="2"/>
      </rPr>
      <t>)</t>
    </r>
  </si>
</sst>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00_);_(* \(#,##0.00000\);_(* &quot;-&quot;??_);_(@_)"/>
    <numFmt numFmtId="167" formatCode="0.000"/>
    <numFmt numFmtId="168" formatCode="0.00000"/>
    <numFmt numFmtId="169" formatCode="0.0"/>
    <numFmt numFmtId="170" formatCode="#,##0.0_);\(#,##0.0\)"/>
    <numFmt numFmtId="171" formatCode="_(* #,##0.000000_);_(* \(#,##0.000000\);_(* &quot;-&quot;??_);_(@_)"/>
    <numFmt numFmtId="172" formatCode="_(* #,##0.0000000_);_(* \(#,##0.0000000\);_(* &quot;-&quot;??_);_(@_)"/>
    <numFmt numFmtId="173" formatCode="_(* #,##0.00000000_);_(* \(#,##0.00000000\);_(* &quot;-&quot;??_);_(@_)"/>
    <numFmt numFmtId="174" formatCode="_(* #,##0.0000_);_(* \(#,##0.0000\);_(* &quot;-&quot;??_);_(@_)"/>
    <numFmt numFmtId="175" formatCode="_(* #,##0.000000000_);_(* \(#,##0.000000000\);_(* &quot;-&quot;??_);_(@_)"/>
    <numFmt numFmtId="176" formatCode="_(* #,##0.000_);_(* \(#,##0.000\);_(* &quot;-&quot;??_);_(@_)"/>
    <numFmt numFmtId="177" formatCode="#,##0.000_);\(#,##0.000\)"/>
    <numFmt numFmtId="178" formatCode="#,##0.0000_);\(#,##0.0000\)"/>
    <numFmt numFmtId="179" formatCode="#,##0.00000_);\(#,##0.00000\)"/>
    <numFmt numFmtId="180" formatCode="#,##0.000000_);\(#,##0.000000\)"/>
    <numFmt numFmtId="181" formatCode="#,##0.0000000_);\(#,##0.0000000\)"/>
    <numFmt numFmtId="182" formatCode="0.0000"/>
    <numFmt numFmtId="183" formatCode="#,##0.00000000_);\(#,##0.00000000\)"/>
    <numFmt numFmtId="184" formatCode="#,##0.000000000_);\(#,##0.000000000\)"/>
    <numFmt numFmtId="185" formatCode="#,##0.0000000000_);\(#,##0.0000000000\)"/>
    <numFmt numFmtId="186" formatCode="_(* #,##0.0000000000_);_(* \(#,##0.0000000000\);_(* &quot;-&quot;??_);_(@_)"/>
    <numFmt numFmtId="187" formatCode="_(* #,##0.00000000000_);_(* \(#,##0.00000000000\);_(* &quot;-&quot;??_);_(@_)"/>
    <numFmt numFmtId="188" formatCode="_(* #,##0.000000000000_);_(* \(#,##0.000000000000\);_(* &quot;-&quot;??_);_(@_)"/>
    <numFmt numFmtId="189" formatCode="_(* #,##0.0000000000000_);_(* \(#,##0.0000000000000\);_(* &quot;-&quot;??_);_(@_)"/>
    <numFmt numFmtId="190" formatCode="_(* #,##0.00000000000000_);_(* \(#,##0.00000000000000\);_(* &quot;-&quot;??_);_(@_)"/>
    <numFmt numFmtId="191" formatCode="_(* #,##0.000000000000000_);_(* \(#,##0.000000000000000\);_(* &quot;-&quot;??_);_(@_)"/>
    <numFmt numFmtId="192" formatCode="_(* #,##0.0000000000000000_);_(* \(#,##0.0000000000000000\);_(* &quot;-&quot;??_);_(@_)"/>
    <numFmt numFmtId="193" formatCode="_(* #,##0.00000000000000000_);_(* \(#,##0.00000000000000000\);_(* &quot;-&quot;??_);_(@_)"/>
    <numFmt numFmtId="194" formatCode="_(* #,##0.000000000000000000_);_(* \(#,##0.000000000000000000\);_(* &quot;-&quot;??_);_(@_)"/>
    <numFmt numFmtId="195" formatCode="_(* #,##0.0000000000000000000_);_(* \(#,##0.0000000000000000000\);_(* &quot;-&quot;??_);_(@_)"/>
    <numFmt numFmtId="196" formatCode="_(* #,##0.00000000000000000000_);_(* \(#,##0.00000000000000000000\);_(* &quot;-&quot;??_);_(@_)"/>
    <numFmt numFmtId="197" formatCode="_(* #,##0.000000000000000000000_);_(* \(#,##0.000000000000000000000\);_(* &quot;-&quot;??_);_(@_)"/>
    <numFmt numFmtId="198" formatCode="#,##0.00000000000_);\(#,##0.00000000000\)"/>
    <numFmt numFmtId="199" formatCode="#,##0.000000000000_);\(#,##0.000000000000\)"/>
    <numFmt numFmtId="200" formatCode="#,##0.0000000000000_);\(#,##0.0000000000000\)"/>
    <numFmt numFmtId="201" formatCode="#,##0.00000000000000_);\(#,##0.00000000000000\)"/>
    <numFmt numFmtId="202" formatCode="[$-409]dddd\,\ mmmm\ dd\,\ yyyy"/>
    <numFmt numFmtId="203" formatCode="[$-409]h:mm:ss\ AM/PM"/>
    <numFmt numFmtId="204" formatCode="0.0%"/>
    <numFmt numFmtId="205" formatCode="0.000%"/>
    <numFmt numFmtId="206" formatCode="0.0000%"/>
    <numFmt numFmtId="207" formatCode="0.00000%"/>
    <numFmt numFmtId="208" formatCode="&quot;Yes&quot;;&quot;Yes&quot;;&quot;No&quot;"/>
    <numFmt numFmtId="209" formatCode="&quot;True&quot;;&quot;True&quot;;&quot;False&quot;"/>
    <numFmt numFmtId="210" formatCode="&quot;On&quot;;&quot;On&quot;;&quot;Off&quot;"/>
    <numFmt numFmtId="211" formatCode="[$€-2]\ #,##0.00_);[Red]\([$€-2]\ #,##0.00\)"/>
    <numFmt numFmtId="212" formatCode="[Black]\+##0;[Red]\-##0;0;"/>
    <numFmt numFmtId="213" formatCode="0.000000"/>
  </numFmts>
  <fonts count="97">
    <font>
      <sz val="11"/>
      <color theme="1"/>
      <name val="Calibri"/>
      <family val="2"/>
    </font>
    <font>
      <sz val="11"/>
      <color indexed="8"/>
      <name val="Arial"/>
      <family val="2"/>
    </font>
    <font>
      <sz val="11"/>
      <color indexed="8"/>
      <name val="Calibri"/>
      <family val="2"/>
    </font>
    <font>
      <sz val="8"/>
      <color indexed="8"/>
      <name val="Calibri"/>
      <family val="2"/>
    </font>
    <font>
      <sz val="9"/>
      <color indexed="8"/>
      <name val="Calibri"/>
      <family val="2"/>
    </font>
    <font>
      <sz val="14"/>
      <color indexed="8"/>
      <name val="Calibri"/>
      <family val="2"/>
    </font>
    <font>
      <sz val="16"/>
      <color indexed="8"/>
      <name val="Calibri"/>
      <family val="2"/>
    </font>
    <font>
      <i/>
      <sz val="11"/>
      <color indexed="8"/>
      <name val="Calibri"/>
      <family val="2"/>
    </font>
    <font>
      <i/>
      <sz val="9"/>
      <color indexed="8"/>
      <name val="Calibri"/>
      <family val="2"/>
    </font>
    <font>
      <b/>
      <sz val="9"/>
      <color indexed="8"/>
      <name val="Arial"/>
      <family val="2"/>
    </font>
    <font>
      <i/>
      <sz val="9"/>
      <color indexed="8"/>
      <name val="Univers Extended"/>
      <family val="2"/>
    </font>
    <font>
      <b/>
      <i/>
      <sz val="11"/>
      <color indexed="8"/>
      <name val="Calibri"/>
      <family val="2"/>
    </font>
    <font>
      <b/>
      <i/>
      <sz val="14"/>
      <color indexed="8"/>
      <name val="Calibri"/>
      <family val="2"/>
    </font>
    <font>
      <b/>
      <i/>
      <sz val="9"/>
      <color indexed="8"/>
      <name val="Calibri"/>
      <family val="2"/>
    </font>
    <font>
      <b/>
      <i/>
      <vertAlign val="subscript"/>
      <sz val="14"/>
      <color indexed="8"/>
      <name val="Calibri"/>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2"/>
      <color indexed="8"/>
      <name val="Calibri"/>
      <family val="2"/>
    </font>
    <font>
      <b/>
      <sz val="9"/>
      <color indexed="8"/>
      <name val="Calibri"/>
      <family val="2"/>
    </font>
    <font>
      <b/>
      <sz val="10"/>
      <color indexed="8"/>
      <name val="Arial"/>
      <family val="2"/>
    </font>
    <font>
      <sz val="10"/>
      <color indexed="8"/>
      <name val="Arial"/>
      <family val="2"/>
    </font>
    <font>
      <i/>
      <sz val="9"/>
      <color indexed="55"/>
      <name val="Calibri"/>
      <family val="2"/>
    </font>
    <font>
      <i/>
      <sz val="11"/>
      <color indexed="55"/>
      <name val="Calibri"/>
      <family val="2"/>
    </font>
    <font>
      <b/>
      <sz val="10"/>
      <color indexed="8"/>
      <name val="Calibri"/>
      <family val="2"/>
    </font>
    <font>
      <i/>
      <sz val="10"/>
      <color indexed="8"/>
      <name val="Calibri"/>
      <family val="2"/>
    </font>
    <font>
      <sz val="8"/>
      <color indexed="8"/>
      <name val="Arial"/>
      <family val="2"/>
    </font>
    <font>
      <sz val="9"/>
      <color indexed="8"/>
      <name val="Arial"/>
      <family val="2"/>
    </font>
    <font>
      <i/>
      <sz val="10"/>
      <color indexed="8"/>
      <name val="Arial"/>
      <family val="2"/>
    </font>
    <font>
      <b/>
      <sz val="14"/>
      <color indexed="8"/>
      <name val="Calibri"/>
      <family val="2"/>
    </font>
    <font>
      <b/>
      <sz val="12"/>
      <color indexed="8"/>
      <name val="Calibri"/>
      <family val="2"/>
    </font>
    <font>
      <i/>
      <sz val="12"/>
      <color indexed="8"/>
      <name val="Calibri"/>
      <family val="2"/>
    </font>
    <font>
      <b/>
      <sz val="11"/>
      <color indexed="8"/>
      <name val="Calibri"/>
      <family val="2"/>
    </font>
    <font>
      <i/>
      <sz val="8"/>
      <color indexed="8"/>
      <name val="Calibri"/>
      <family val="2"/>
    </font>
    <font>
      <sz val="8"/>
      <color indexed="8"/>
      <name val="WT1"/>
      <family val="3"/>
    </font>
    <font>
      <b/>
      <sz val="11"/>
      <color indexed="57"/>
      <name val="Calibri"/>
      <family val="2"/>
    </font>
    <font>
      <sz val="11"/>
      <color indexed="57"/>
      <name val="Calibri"/>
      <family val="2"/>
    </font>
    <font>
      <u val="singleAccounting"/>
      <sz val="10"/>
      <color indexed="8"/>
      <name val="Calibri"/>
      <family val="2"/>
    </font>
    <font>
      <b/>
      <i/>
      <sz val="12"/>
      <color indexed="8"/>
      <name val="Calibri"/>
      <family val="2"/>
    </font>
    <font>
      <b/>
      <i/>
      <sz val="16"/>
      <color indexed="8"/>
      <name val="Calibri"/>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sz val="12"/>
      <color theme="1"/>
      <name val="Calibri"/>
      <family val="2"/>
    </font>
    <font>
      <b/>
      <sz val="9"/>
      <color theme="1"/>
      <name val="Calibri"/>
      <family val="2"/>
    </font>
    <font>
      <sz val="9"/>
      <color theme="1"/>
      <name val="Calibri"/>
      <family val="2"/>
    </font>
    <font>
      <b/>
      <sz val="10"/>
      <color theme="1"/>
      <name val="Arial"/>
      <family val="2"/>
    </font>
    <font>
      <sz val="10"/>
      <color theme="1"/>
      <name val="Arial"/>
      <family val="2"/>
    </font>
    <font>
      <sz val="8"/>
      <color theme="1"/>
      <name val="Calibri"/>
      <family val="2"/>
    </font>
    <font>
      <b/>
      <i/>
      <sz val="11"/>
      <color theme="1"/>
      <name val="Calibri"/>
      <family val="2"/>
    </font>
    <font>
      <i/>
      <sz val="9"/>
      <color theme="0" tint="-0.3499799966812134"/>
      <name val="Calibri"/>
      <family val="2"/>
    </font>
    <font>
      <i/>
      <sz val="11"/>
      <color theme="0" tint="-0.3499799966812134"/>
      <name val="Calibri"/>
      <family val="2"/>
    </font>
    <font>
      <b/>
      <sz val="10"/>
      <color theme="1"/>
      <name val="Calibri"/>
      <family val="2"/>
    </font>
    <font>
      <i/>
      <sz val="10"/>
      <color theme="1"/>
      <name val="Calibri"/>
      <family val="2"/>
    </font>
    <font>
      <i/>
      <sz val="11"/>
      <color theme="1"/>
      <name val="Calibri"/>
      <family val="2"/>
    </font>
    <font>
      <sz val="8"/>
      <color theme="1"/>
      <name val="Arial"/>
      <family val="2"/>
    </font>
    <font>
      <sz val="9"/>
      <color theme="1"/>
      <name val="Arial"/>
      <family val="2"/>
    </font>
    <font>
      <b/>
      <sz val="9"/>
      <color theme="1"/>
      <name val="Arial"/>
      <family val="2"/>
    </font>
    <font>
      <i/>
      <sz val="10"/>
      <color theme="1"/>
      <name val="Arial"/>
      <family val="2"/>
    </font>
    <font>
      <b/>
      <sz val="14"/>
      <color theme="1"/>
      <name val="Calibri"/>
      <family val="2"/>
    </font>
    <font>
      <b/>
      <sz val="12"/>
      <color theme="1"/>
      <name val="Calibri"/>
      <family val="2"/>
    </font>
    <font>
      <i/>
      <sz val="12"/>
      <color theme="1"/>
      <name val="Calibri"/>
      <family val="2"/>
    </font>
    <font>
      <b/>
      <sz val="11"/>
      <color theme="1"/>
      <name val="Calibri"/>
      <family val="2"/>
    </font>
    <font>
      <i/>
      <sz val="9"/>
      <color theme="1"/>
      <name val="Calibri"/>
      <family val="2"/>
    </font>
    <font>
      <i/>
      <sz val="8"/>
      <color theme="1"/>
      <name val="Calibri"/>
      <family val="2"/>
    </font>
    <font>
      <sz val="8"/>
      <color theme="1"/>
      <name val="WT1"/>
      <family val="3"/>
    </font>
    <font>
      <b/>
      <sz val="11"/>
      <color theme="6" tint="-0.24997000396251678"/>
      <name val="Calibri"/>
      <family val="2"/>
    </font>
    <font>
      <sz val="11"/>
      <color theme="6" tint="-0.24997000396251678"/>
      <name val="Calibri"/>
      <family val="2"/>
    </font>
    <font>
      <u val="singleAccounting"/>
      <sz val="10"/>
      <color theme="1"/>
      <name val="Calibri"/>
      <family val="2"/>
    </font>
    <font>
      <b/>
      <i/>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style="thin">
        <color theme="0"/>
      </right>
      <top/>
      <bottom style="thin">
        <color theme="0"/>
      </bottom>
    </border>
    <border>
      <left/>
      <right/>
      <top/>
      <bottom style="thin"/>
    </border>
    <border>
      <left/>
      <right style="thin">
        <color theme="0" tint="-0.3499799966812134"/>
      </right>
      <top/>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3499799966812134"/>
      </left>
      <right style="thin">
        <color theme="0" tint="-0.3499799966812134"/>
      </right>
      <top/>
      <bottom style="thin">
        <color theme="0" tint="-0.3499799966812134"/>
      </bottom>
    </border>
    <border>
      <left style="thin">
        <color theme="0" tint="-0.3499799966812134"/>
      </left>
      <right style="thin">
        <color theme="0" tint="-0.3499799966812134"/>
      </right>
      <top/>
      <bottom/>
    </border>
    <border>
      <left style="thin">
        <color theme="0"/>
      </left>
      <right style="thin">
        <color theme="0"/>
      </right>
      <top style="thin">
        <color theme="0"/>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bottom style="thin"/>
    </border>
    <border>
      <left>
        <color indexed="63"/>
      </left>
      <right>
        <color indexed="63"/>
      </right>
      <top style="thin"/>
      <bottom>
        <color indexed="63"/>
      </bottom>
    </border>
    <border>
      <left/>
      <right style="thin"/>
      <top/>
      <bottom style="thin">
        <color theme="0" tint="-0.3499799966812134"/>
      </bottom>
    </border>
    <border>
      <left style="thin">
        <color theme="0" tint="-0.3499799966812134"/>
      </left>
      <right style="thin"/>
      <top/>
      <bottom style="thin">
        <color theme="0" tint="-0.3499799966812134"/>
      </bottom>
    </border>
    <border>
      <left style="thin"/>
      <right style="thin">
        <color theme="0" tint="-0.3499799966812134"/>
      </right>
      <top>
        <color indexed="63"/>
      </top>
      <bottom>
        <color indexed="63"/>
      </bottom>
    </border>
    <border>
      <left/>
      <right style="thin">
        <color theme="0" tint="-0.3499799966812134"/>
      </right>
      <top/>
      <bottom style="thin"/>
    </border>
    <border>
      <left style="thin"/>
      <right style="thin">
        <color theme="0" tint="-0.3499799966812134"/>
      </right>
      <top/>
      <bottom style="thin"/>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right style="thin"/>
      <top style="thin"/>
      <bottom style="thin"/>
    </border>
    <border>
      <left style="dashed"/>
      <right style="dashed"/>
      <top>
        <color indexed="63"/>
      </top>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thin">
        <color theme="0"/>
      </left>
      <right style="thin">
        <color theme="0"/>
      </right>
      <top>
        <color indexed="63"/>
      </top>
      <bottom>
        <color indexed="63"/>
      </bottom>
    </border>
    <border>
      <left style="thin">
        <color theme="0"/>
      </left>
      <right style="thin">
        <color theme="0"/>
      </right>
      <top style="thin">
        <color theme="0"/>
      </top>
      <bottom>
        <color indexed="63"/>
      </bottom>
    </border>
    <border>
      <left style="thin">
        <color theme="0"/>
      </left>
      <right>
        <color indexed="63"/>
      </right>
      <top>
        <color indexed="63"/>
      </top>
      <bottom>
        <color indexed="63"/>
      </bottom>
    </border>
    <border>
      <left>
        <color indexed="63"/>
      </left>
      <right style="thin">
        <color theme="0"/>
      </right>
      <top>
        <color indexed="63"/>
      </top>
      <bottom>
        <color indexed="63"/>
      </bottom>
    </border>
    <border>
      <left>
        <color indexed="63"/>
      </left>
      <right>
        <color indexed="63"/>
      </right>
      <top>
        <color indexed="63"/>
      </top>
      <bottom style="thin">
        <color theme="6"/>
      </bottom>
    </border>
    <border>
      <left>
        <color indexed="63"/>
      </left>
      <right>
        <color indexed="63"/>
      </right>
      <top style="thin">
        <color theme="6"/>
      </top>
      <bottom style="thin">
        <color theme="6"/>
      </bottom>
    </border>
    <border>
      <left style="thin">
        <color theme="6"/>
      </left>
      <right style="thin">
        <color theme="6"/>
      </right>
      <top style="thin">
        <color theme="6"/>
      </top>
      <bottom style="thin">
        <color theme="6"/>
      </bottom>
    </border>
    <border>
      <left style="thin">
        <color theme="6"/>
      </left>
      <right>
        <color indexed="63"/>
      </right>
      <top>
        <color indexed="63"/>
      </top>
      <bottom>
        <color indexed="63"/>
      </bottom>
    </border>
    <border>
      <left>
        <color indexed="63"/>
      </left>
      <right style="thin">
        <color theme="4"/>
      </right>
      <top style="thin">
        <color theme="4"/>
      </top>
      <bottom style="thin">
        <color theme="4"/>
      </bottom>
    </border>
    <border>
      <left>
        <color indexed="63"/>
      </left>
      <right style="thin">
        <color theme="4"/>
      </right>
      <top>
        <color indexed="63"/>
      </top>
      <bottom style="thin">
        <color theme="4"/>
      </bottom>
    </border>
    <border>
      <left style="thin">
        <color theme="4"/>
      </left>
      <right style="thin">
        <color theme="4"/>
      </right>
      <top style="thin">
        <color theme="4"/>
      </top>
      <bottom style="thin">
        <color theme="4"/>
      </bottom>
    </border>
    <border>
      <left/>
      <right style="thin">
        <color theme="0" tint="-0.24997000396251678"/>
      </right>
      <top/>
      <bottom/>
    </border>
    <border>
      <left/>
      <right style="thin">
        <color theme="0" tint="-0.24997000396251678"/>
      </right>
      <top style="thin">
        <color theme="0" tint="-0.3499799966812134"/>
      </top>
      <bottom>
        <color indexed="63"/>
      </bottom>
    </border>
    <border>
      <left style="thin"/>
      <right>
        <color indexed="63"/>
      </right>
      <top>
        <color indexed="63"/>
      </top>
      <bottom>
        <color indexed="63"/>
      </bottom>
    </border>
    <border>
      <left style="thin">
        <color theme="0"/>
      </left>
      <right/>
      <top style="thin">
        <color theme="0"/>
      </top>
      <bottom/>
    </border>
    <border>
      <left/>
      <right/>
      <top style="thin">
        <color theme="0"/>
      </top>
      <bottom/>
    </border>
    <border>
      <left/>
      <right style="thin">
        <color theme="0"/>
      </right>
      <top style="thin">
        <color theme="0"/>
      </top>
      <bottom/>
    </border>
    <border>
      <left style="thin">
        <color theme="0"/>
      </left>
      <right>
        <color indexed="63"/>
      </right>
      <top>
        <color indexed="63"/>
      </top>
      <bottom style="thin">
        <color theme="0"/>
      </bottom>
    </border>
    <border>
      <left>
        <color indexed="63"/>
      </left>
      <right>
        <color indexed="63"/>
      </right>
      <top>
        <color indexed="63"/>
      </top>
      <bottom style="thin">
        <color theme="0"/>
      </bottom>
    </border>
    <border>
      <left>
        <color indexed="63"/>
      </left>
      <right style="thin">
        <color theme="0"/>
      </right>
      <top>
        <color indexed="63"/>
      </top>
      <bottom style="thin">
        <color theme="0"/>
      </bottom>
    </border>
    <border>
      <left style="thin"/>
      <right>
        <color indexed="63"/>
      </right>
      <top>
        <color indexed="63"/>
      </top>
      <bottom style="thin"/>
    </border>
    <border>
      <left style="thin"/>
      <right>
        <color indexed="63"/>
      </right>
      <top style="thin"/>
      <bottom>
        <color indexed="63"/>
      </bottom>
    </border>
    <border>
      <left style="thin">
        <color theme="0"/>
      </left>
      <right>
        <color indexed="63"/>
      </right>
      <top style="thin"/>
      <bottom style="thin">
        <color theme="0"/>
      </bottom>
    </border>
    <border>
      <left>
        <color indexed="63"/>
      </left>
      <right>
        <color indexed="63"/>
      </right>
      <top style="thin"/>
      <bottom style="thin">
        <color theme="0"/>
      </bottom>
    </border>
    <border>
      <left>
        <color indexed="63"/>
      </left>
      <right style="thin">
        <color theme="0"/>
      </right>
      <top style="thin"/>
      <bottom style="thin">
        <color theme="0"/>
      </bottom>
    </border>
    <border>
      <left style="thin">
        <color theme="0"/>
      </left>
      <right>
        <color indexed="63"/>
      </right>
      <top style="thin">
        <color theme="0"/>
      </top>
      <bottom style="thin"/>
    </border>
    <border>
      <left>
        <color indexed="63"/>
      </left>
      <right style="thin">
        <color theme="0"/>
      </right>
      <top style="thin">
        <color theme="0"/>
      </top>
      <bottom style="thin"/>
    </border>
    <border>
      <left>
        <color indexed="63"/>
      </left>
      <right>
        <color indexed="63"/>
      </right>
      <top style="thin">
        <color theme="0"/>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65">
    <xf numFmtId="0" fontId="0" fillId="0" borderId="0" xfId="0" applyFont="1" applyAlignment="1">
      <alignment/>
    </xf>
    <xf numFmtId="0" fontId="0" fillId="0" borderId="10" xfId="0" applyBorder="1" applyAlignment="1">
      <alignment/>
    </xf>
    <xf numFmtId="0" fontId="0" fillId="0" borderId="10" xfId="0" applyBorder="1" applyAlignment="1">
      <alignment horizontal="center" vertical="center"/>
    </xf>
    <xf numFmtId="0" fontId="0" fillId="0" borderId="10" xfId="0" applyBorder="1" applyAlignment="1" quotePrefix="1">
      <alignment/>
    </xf>
    <xf numFmtId="0" fontId="0" fillId="0" borderId="10" xfId="0" applyBorder="1" applyAlignment="1">
      <alignment horizontal="right"/>
    </xf>
    <xf numFmtId="0" fontId="0" fillId="0" borderId="11" xfId="0" applyBorder="1" applyAlignment="1">
      <alignment/>
    </xf>
    <xf numFmtId="0" fontId="70" fillId="0" borderId="10" xfId="0" applyFont="1" applyBorder="1" applyAlignment="1">
      <alignment horizontal="right"/>
    </xf>
    <xf numFmtId="0" fontId="0" fillId="0" borderId="10" xfId="0" applyFont="1" applyBorder="1" applyAlignment="1">
      <alignment/>
    </xf>
    <xf numFmtId="0" fontId="0" fillId="0" borderId="10" xfId="0" applyBorder="1" applyAlignment="1">
      <alignment horizontal="left"/>
    </xf>
    <xf numFmtId="0" fontId="0" fillId="0" borderId="10" xfId="0" applyBorder="1" applyAlignment="1">
      <alignment horizontal="center"/>
    </xf>
    <xf numFmtId="0" fontId="0" fillId="0" borderId="10" xfId="0" applyBorder="1" applyAlignment="1">
      <alignment vertical="center"/>
    </xf>
    <xf numFmtId="0" fontId="71" fillId="0" borderId="10" xfId="0" applyFont="1" applyBorder="1" applyAlignment="1">
      <alignment horizontal="left" wrapText="1"/>
    </xf>
    <xf numFmtId="0" fontId="72" fillId="0" borderId="10" xfId="0" applyFont="1" applyBorder="1" applyAlignment="1">
      <alignment/>
    </xf>
    <xf numFmtId="0" fontId="0" fillId="0" borderId="10" xfId="0" applyBorder="1" applyAlignment="1">
      <alignment horizontal="right" vertical="top"/>
    </xf>
    <xf numFmtId="168" fontId="0" fillId="0" borderId="10" xfId="0" applyNumberFormat="1" applyBorder="1" applyAlignment="1">
      <alignment/>
    </xf>
    <xf numFmtId="0" fontId="72" fillId="0" borderId="10" xfId="0" applyFont="1" applyBorder="1" applyAlignment="1">
      <alignment horizontal="right" vertical="center"/>
    </xf>
    <xf numFmtId="0" fontId="72" fillId="0" borderId="10" xfId="0" applyFont="1" applyBorder="1" applyAlignment="1">
      <alignment horizontal="center" vertical="center"/>
    </xf>
    <xf numFmtId="0" fontId="73" fillId="0" borderId="0" xfId="0" applyFont="1" applyBorder="1" applyAlignment="1">
      <alignment/>
    </xf>
    <xf numFmtId="0" fontId="74" fillId="0" borderId="0" xfId="0" applyFont="1" applyBorder="1" applyAlignment="1">
      <alignment/>
    </xf>
    <xf numFmtId="0" fontId="74" fillId="0" borderId="0" xfId="0" applyFont="1" applyBorder="1" applyAlignment="1">
      <alignment horizontal="right"/>
    </xf>
    <xf numFmtId="0" fontId="74" fillId="0" borderId="0" xfId="0" applyFont="1" applyBorder="1" applyAlignment="1">
      <alignment horizontal="center"/>
    </xf>
    <xf numFmtId="0" fontId="74" fillId="0" borderId="0" xfId="0" applyFont="1" applyBorder="1" applyAlignment="1">
      <alignment horizontal="center"/>
    </xf>
    <xf numFmtId="2" fontId="74" fillId="0" borderId="0" xfId="0" applyNumberFormat="1" applyFont="1" applyBorder="1" applyAlignment="1">
      <alignment horizontal="center"/>
    </xf>
    <xf numFmtId="0" fontId="74" fillId="0" borderId="0" xfId="0" applyFont="1" applyBorder="1" applyAlignment="1">
      <alignment horizontal="fill"/>
    </xf>
    <xf numFmtId="2" fontId="74" fillId="0" borderId="0" xfId="0" applyNumberFormat="1" applyFont="1" applyBorder="1" applyAlignment="1">
      <alignment/>
    </xf>
    <xf numFmtId="0" fontId="74" fillId="0" borderId="12" xfId="0" applyFont="1" applyBorder="1" applyAlignment="1">
      <alignment/>
    </xf>
    <xf numFmtId="0" fontId="74" fillId="0" borderId="13" xfId="0" applyFont="1" applyBorder="1" applyAlignment="1">
      <alignment horizontal="center"/>
    </xf>
    <xf numFmtId="2" fontId="74" fillId="0" borderId="13" xfId="0" applyNumberFormat="1" applyFont="1" applyBorder="1" applyAlignment="1">
      <alignment/>
    </xf>
    <xf numFmtId="0" fontId="74" fillId="0" borderId="13" xfId="0" applyFont="1" applyBorder="1" applyAlignment="1">
      <alignment/>
    </xf>
    <xf numFmtId="2" fontId="74" fillId="0" borderId="13" xfId="0" applyNumberFormat="1" applyFont="1" applyBorder="1" applyAlignment="1">
      <alignment horizontal="center"/>
    </xf>
    <xf numFmtId="0" fontId="74" fillId="0" borderId="0" xfId="0" applyFont="1" applyBorder="1" applyAlignment="1">
      <alignment/>
    </xf>
    <xf numFmtId="169" fontId="74" fillId="0" borderId="0" xfId="0" applyNumberFormat="1" applyFont="1" applyBorder="1" applyAlignment="1">
      <alignment horizontal="center"/>
    </xf>
    <xf numFmtId="0" fontId="74" fillId="0" borderId="0" xfId="0" applyFont="1" applyBorder="1" applyAlignment="1">
      <alignment horizontal="center" vertical="center"/>
    </xf>
    <xf numFmtId="0" fontId="74" fillId="0" borderId="0" xfId="0" applyFont="1" applyBorder="1" applyAlignment="1" quotePrefix="1">
      <alignment horizontal="center" vertical="center"/>
    </xf>
    <xf numFmtId="169" fontId="74" fillId="0" borderId="0" xfId="0" applyNumberFormat="1" applyFont="1" applyBorder="1" applyAlignment="1">
      <alignment horizontal="center" vertical="center"/>
    </xf>
    <xf numFmtId="0" fontId="53" fillId="0" borderId="14" xfId="0" applyFont="1" applyBorder="1" applyAlignment="1">
      <alignment horizontal="center"/>
    </xf>
    <xf numFmtId="0" fontId="53" fillId="0" borderId="15" xfId="0" applyFont="1" applyBorder="1" applyAlignment="1">
      <alignment horizontal="center"/>
    </xf>
    <xf numFmtId="0" fontId="74" fillId="0" borderId="14" xfId="0" applyFont="1" applyBorder="1" applyAlignment="1">
      <alignment horizontal="right" vertical="center"/>
    </xf>
    <xf numFmtId="0" fontId="74" fillId="0" borderId="14" xfId="0" applyFont="1" applyBorder="1" applyAlignment="1">
      <alignment/>
    </xf>
    <xf numFmtId="0" fontId="74" fillId="0" borderId="14" xfId="0" applyFont="1" applyBorder="1" applyAlignment="1">
      <alignment horizontal="center"/>
    </xf>
    <xf numFmtId="0" fontId="74" fillId="0" borderId="14" xfId="0" applyFont="1" applyBorder="1" applyAlignment="1">
      <alignment horizontal="center" vertical="center"/>
    </xf>
    <xf numFmtId="0" fontId="74" fillId="0" borderId="14" xfId="0" applyFont="1" applyBorder="1" applyAlignment="1">
      <alignment horizontal="right"/>
    </xf>
    <xf numFmtId="1" fontId="74" fillId="0" borderId="0" xfId="0" applyNumberFormat="1" applyFont="1" applyBorder="1" applyAlignment="1">
      <alignment horizontal="center"/>
    </xf>
    <xf numFmtId="0" fontId="74" fillId="0" borderId="15" xfId="0" applyFont="1" applyBorder="1" applyAlignment="1">
      <alignment horizontal="center"/>
    </xf>
    <xf numFmtId="0" fontId="74" fillId="0" borderId="16" xfId="0" applyFont="1" applyBorder="1" applyAlignment="1">
      <alignment horizontal="center"/>
    </xf>
    <xf numFmtId="0" fontId="74" fillId="0" borderId="17" xfId="0" applyFont="1" applyBorder="1" applyAlignment="1">
      <alignment horizontal="center"/>
    </xf>
    <xf numFmtId="0" fontId="0" fillId="0" borderId="18" xfId="0" applyBorder="1" applyAlignment="1">
      <alignment/>
    </xf>
    <xf numFmtId="0" fontId="0" fillId="0" borderId="18" xfId="0" applyBorder="1" applyAlignment="1">
      <alignment horizontal="right"/>
    </xf>
    <xf numFmtId="0" fontId="0" fillId="0" borderId="0" xfId="0" applyBorder="1" applyAlignment="1">
      <alignment/>
    </xf>
    <xf numFmtId="0" fontId="72" fillId="0" borderId="0" xfId="0" applyFont="1" applyBorder="1" applyAlignment="1">
      <alignment/>
    </xf>
    <xf numFmtId="0" fontId="0" fillId="0" borderId="0" xfId="0" applyBorder="1" applyAlignment="1">
      <alignment horizontal="right" vertical="center"/>
    </xf>
    <xf numFmtId="0" fontId="75" fillId="0" borderId="0" xfId="0" applyFont="1" applyBorder="1" applyAlignment="1">
      <alignment horizontal="center" vertical="top" wrapText="1"/>
    </xf>
    <xf numFmtId="0" fontId="0" fillId="0" borderId="0" xfId="0" applyBorder="1" applyAlignment="1">
      <alignment horizontal="center" vertical="center"/>
    </xf>
    <xf numFmtId="0" fontId="76" fillId="0" borderId="0" xfId="0" applyFont="1" applyBorder="1" applyAlignment="1">
      <alignment vertical="center"/>
    </xf>
    <xf numFmtId="0" fontId="72" fillId="0" borderId="0" xfId="0" applyFont="1" applyBorder="1" applyAlignment="1">
      <alignment horizontal="center" wrapText="1"/>
    </xf>
    <xf numFmtId="0" fontId="0" fillId="0" borderId="0" xfId="0" applyBorder="1" applyAlignment="1">
      <alignment vertical="top"/>
    </xf>
    <xf numFmtId="3" fontId="72" fillId="0" borderId="0" xfId="42" applyNumberFormat="1" applyFont="1" applyBorder="1" applyAlignment="1">
      <alignment/>
    </xf>
    <xf numFmtId="2" fontId="72" fillId="0" borderId="0" xfId="0" applyNumberFormat="1" applyFont="1" applyBorder="1" applyAlignment="1">
      <alignment horizontal="right"/>
    </xf>
    <xf numFmtId="167" fontId="77" fillId="0" borderId="0" xfId="0" applyNumberFormat="1" applyFont="1" applyBorder="1" applyAlignment="1">
      <alignment/>
    </xf>
    <xf numFmtId="37" fontId="72" fillId="0" borderId="0" xfId="42" applyNumberFormat="1" applyFont="1" applyBorder="1" applyAlignment="1">
      <alignment/>
    </xf>
    <xf numFmtId="0" fontId="0" fillId="0" borderId="0" xfId="0" applyBorder="1" applyAlignment="1">
      <alignment horizontal="right" vertical="center" textRotation="45"/>
    </xf>
    <xf numFmtId="165" fontId="0" fillId="0" borderId="0" xfId="42" applyNumberFormat="1" applyFont="1" applyBorder="1" applyAlignment="1">
      <alignment horizontal="right" vertical="center"/>
    </xf>
    <xf numFmtId="3" fontId="71" fillId="0" borderId="0" xfId="42" applyNumberFormat="1" applyFont="1" applyBorder="1" applyAlignment="1">
      <alignment/>
    </xf>
    <xf numFmtId="167" fontId="78" fillId="0" borderId="0" xfId="0" applyNumberFormat="1" applyFont="1" applyBorder="1" applyAlignment="1">
      <alignment/>
    </xf>
    <xf numFmtId="2" fontId="0" fillId="0" borderId="0" xfId="0" applyNumberFormat="1" applyBorder="1" applyAlignment="1">
      <alignment horizontal="right"/>
    </xf>
    <xf numFmtId="0" fontId="0" fillId="0" borderId="0" xfId="0" applyBorder="1" applyAlignment="1">
      <alignment horizontal="center"/>
    </xf>
    <xf numFmtId="0" fontId="76" fillId="0" borderId="0" xfId="0" applyFont="1" applyBorder="1" applyAlignment="1">
      <alignment vertical="center" wrapText="1"/>
    </xf>
    <xf numFmtId="3" fontId="71" fillId="0" borderId="12" xfId="42" applyNumberFormat="1" applyFont="1" applyBorder="1" applyAlignment="1">
      <alignment/>
    </xf>
    <xf numFmtId="2" fontId="72" fillId="0" borderId="12" xfId="0" applyNumberFormat="1" applyFont="1" applyBorder="1" applyAlignment="1">
      <alignment horizontal="right"/>
    </xf>
    <xf numFmtId="165" fontId="0" fillId="0" borderId="12" xfId="42" applyNumberFormat="1" applyFont="1" applyBorder="1" applyAlignment="1">
      <alignment horizontal="right" vertical="center"/>
    </xf>
    <xf numFmtId="43" fontId="72" fillId="0" borderId="19" xfId="0" applyNumberFormat="1" applyFont="1" applyBorder="1" applyAlignment="1">
      <alignment horizontal="center"/>
    </xf>
    <xf numFmtId="43" fontId="72" fillId="0" borderId="20" xfId="0" applyNumberFormat="1" applyFont="1" applyBorder="1" applyAlignment="1">
      <alignment horizontal="center"/>
    </xf>
    <xf numFmtId="43" fontId="72" fillId="0" borderId="21" xfId="0" applyNumberFormat="1" applyFont="1" applyBorder="1" applyAlignment="1">
      <alignment horizontal="center"/>
    </xf>
    <xf numFmtId="0" fontId="0" fillId="0" borderId="20" xfId="0" applyBorder="1" applyAlignment="1">
      <alignment/>
    </xf>
    <xf numFmtId="0" fontId="0" fillId="0" borderId="12" xfId="0" applyBorder="1" applyAlignment="1">
      <alignment/>
    </xf>
    <xf numFmtId="3" fontId="72" fillId="0" borderId="22" xfId="42" applyNumberFormat="1" applyFont="1" applyBorder="1" applyAlignment="1">
      <alignment/>
    </xf>
    <xf numFmtId="2" fontId="72" fillId="0" borderId="22" xfId="0" applyNumberFormat="1" applyFont="1" applyBorder="1" applyAlignment="1">
      <alignment horizontal="right"/>
    </xf>
    <xf numFmtId="165" fontId="0" fillId="0" borderId="22" xfId="42" applyNumberFormat="1" applyFont="1" applyBorder="1" applyAlignment="1">
      <alignment horizontal="right" vertical="center"/>
    </xf>
    <xf numFmtId="0" fontId="72" fillId="0" borderId="0" xfId="0" applyFont="1" applyBorder="1" applyAlignment="1">
      <alignment horizontal="center"/>
    </xf>
    <xf numFmtId="0" fontId="79" fillId="0" borderId="0" xfId="0" applyFont="1" applyBorder="1" applyAlignment="1">
      <alignment horizontal="center" vertical="top" wrapText="1"/>
    </xf>
    <xf numFmtId="0" fontId="72" fillId="0" borderId="0" xfId="0" applyFont="1" applyBorder="1" applyAlignment="1">
      <alignment vertical="top" wrapText="1"/>
    </xf>
    <xf numFmtId="0" fontId="80" fillId="0" borderId="0" xfId="0" applyFont="1" applyBorder="1" applyAlignment="1">
      <alignment horizontal="right" vertical="center" indent="3"/>
    </xf>
    <xf numFmtId="0" fontId="0" fillId="0" borderId="11" xfId="0" applyBorder="1" applyAlignment="1" quotePrefix="1">
      <alignment horizontal="right"/>
    </xf>
    <xf numFmtId="0" fontId="0" fillId="0" borderId="11" xfId="0" applyBorder="1" applyAlignment="1">
      <alignment horizontal="right"/>
    </xf>
    <xf numFmtId="0" fontId="0" fillId="0" borderId="18" xfId="0" applyBorder="1" applyAlignment="1" quotePrefix="1">
      <alignment/>
    </xf>
    <xf numFmtId="0" fontId="71" fillId="0" borderId="11" xfId="0" applyFont="1" applyBorder="1" applyAlignment="1">
      <alignment horizontal="left" wrapText="1"/>
    </xf>
    <xf numFmtId="0" fontId="72" fillId="0" borderId="11" xfId="0" applyFont="1" applyBorder="1" applyAlignment="1">
      <alignment/>
    </xf>
    <xf numFmtId="0" fontId="71" fillId="0" borderId="18" xfId="0" applyFont="1" applyBorder="1" applyAlignment="1">
      <alignment horizontal="left" wrapText="1"/>
    </xf>
    <xf numFmtId="0" fontId="0" fillId="0" borderId="18" xfId="0" applyBorder="1" applyAlignment="1">
      <alignment horizontal="center" vertical="center"/>
    </xf>
    <xf numFmtId="0" fontId="72" fillId="0" borderId="18" xfId="0" applyFont="1" applyBorder="1" applyAlignment="1">
      <alignment horizontal="right" vertical="center"/>
    </xf>
    <xf numFmtId="0" fontId="0" fillId="0" borderId="18" xfId="0" applyBorder="1" applyAlignment="1">
      <alignment horizontal="left"/>
    </xf>
    <xf numFmtId="0" fontId="0" fillId="0" borderId="11" xfId="0" applyBorder="1" applyAlignment="1">
      <alignment horizontal="left"/>
    </xf>
    <xf numFmtId="0" fontId="81" fillId="0" borderId="10" xfId="0" applyFont="1" applyBorder="1" applyAlignment="1">
      <alignment horizontal="left" indent="2"/>
    </xf>
    <xf numFmtId="1" fontId="0" fillId="0" borderId="10" xfId="0" applyNumberFormat="1" applyBorder="1" applyAlignment="1">
      <alignment/>
    </xf>
    <xf numFmtId="1" fontId="0" fillId="0" borderId="18" xfId="0" applyNumberFormat="1" applyBorder="1" applyAlignment="1">
      <alignment/>
    </xf>
    <xf numFmtId="0" fontId="81" fillId="0" borderId="18" xfId="0" applyFont="1" applyBorder="1" applyAlignment="1">
      <alignment/>
    </xf>
    <xf numFmtId="0" fontId="82" fillId="0" borderId="0" xfId="0" applyFont="1" applyBorder="1" applyAlignment="1">
      <alignment horizontal="right" vertical="top"/>
    </xf>
    <xf numFmtId="0" fontId="82" fillId="0" borderId="0" xfId="0" applyFont="1" applyBorder="1" applyAlignment="1">
      <alignment horizontal="left"/>
    </xf>
    <xf numFmtId="0" fontId="82" fillId="0" borderId="0" xfId="0" applyFont="1" applyBorder="1" applyAlignment="1">
      <alignment/>
    </xf>
    <xf numFmtId="0" fontId="82" fillId="0" borderId="0" xfId="0" applyFont="1" applyBorder="1" applyAlignment="1">
      <alignment vertical="top"/>
    </xf>
    <xf numFmtId="0" fontId="74" fillId="0" borderId="23" xfId="0" applyFont="1" applyBorder="1" applyAlignment="1">
      <alignment horizontal="center"/>
    </xf>
    <xf numFmtId="0" fontId="74" fillId="0" borderId="20" xfId="0" applyFont="1" applyBorder="1" applyAlignment="1">
      <alignment horizontal="center"/>
    </xf>
    <xf numFmtId="0" fontId="83" fillId="0" borderId="15" xfId="0" applyFont="1" applyBorder="1" applyAlignment="1">
      <alignment horizontal="center"/>
    </xf>
    <xf numFmtId="0" fontId="83" fillId="0" borderId="23" xfId="0" applyFont="1" applyBorder="1" applyAlignment="1">
      <alignment horizontal="center"/>
    </xf>
    <xf numFmtId="0" fontId="83" fillId="0" borderId="24" xfId="0" applyFont="1" applyBorder="1" applyAlignment="1">
      <alignment horizontal="center"/>
    </xf>
    <xf numFmtId="0" fontId="84" fillId="0" borderId="0" xfId="0" applyFont="1" applyBorder="1" applyAlignment="1">
      <alignment horizontal="left" vertical="center"/>
    </xf>
    <xf numFmtId="0" fontId="74" fillId="0" borderId="15" xfId="0" applyFont="1" applyBorder="1" applyAlignment="1">
      <alignment/>
    </xf>
    <xf numFmtId="0" fontId="74" fillId="2" borderId="20" xfId="0" applyFont="1" applyFill="1" applyBorder="1" applyAlignment="1">
      <alignment horizontal="center"/>
    </xf>
    <xf numFmtId="0" fontId="74" fillId="2" borderId="25" xfId="0" applyFont="1" applyFill="1" applyBorder="1" applyAlignment="1">
      <alignment horizontal="center"/>
    </xf>
    <xf numFmtId="0" fontId="74" fillId="2" borderId="26" xfId="0" applyFont="1" applyFill="1" applyBorder="1" applyAlignment="1">
      <alignment horizontal="center"/>
    </xf>
    <xf numFmtId="0" fontId="74" fillId="2" borderId="21" xfId="0" applyFont="1" applyFill="1" applyBorder="1" applyAlignment="1">
      <alignment horizontal="center"/>
    </xf>
    <xf numFmtId="0" fontId="74" fillId="2" borderId="27" xfId="0" applyFont="1" applyFill="1" applyBorder="1" applyAlignment="1">
      <alignment horizontal="center"/>
    </xf>
    <xf numFmtId="0" fontId="74" fillId="2" borderId="13" xfId="0" applyFont="1" applyFill="1" applyBorder="1" applyAlignment="1">
      <alignment horizontal="center"/>
    </xf>
    <xf numFmtId="0" fontId="74" fillId="3" borderId="20" xfId="0" applyFont="1" applyFill="1" applyBorder="1" applyAlignment="1">
      <alignment horizontal="center" vertical="center"/>
    </xf>
    <xf numFmtId="0" fontId="74" fillId="3" borderId="13" xfId="0" applyFont="1" applyFill="1" applyBorder="1" applyAlignment="1">
      <alignment horizontal="center"/>
    </xf>
    <xf numFmtId="0" fontId="74" fillId="3" borderId="20" xfId="0" applyFont="1" applyFill="1" applyBorder="1" applyAlignment="1">
      <alignment horizontal="center"/>
    </xf>
    <xf numFmtId="0" fontId="74" fillId="3" borderId="25" xfId="0" applyFont="1" applyFill="1" applyBorder="1" applyAlignment="1">
      <alignment horizontal="center"/>
    </xf>
    <xf numFmtId="0" fontId="73" fillId="0" borderId="13" xfId="0" applyFont="1" applyBorder="1" applyAlignment="1">
      <alignment horizontal="center"/>
    </xf>
    <xf numFmtId="0" fontId="73" fillId="0" borderId="20" xfId="0" applyFont="1" applyBorder="1" applyAlignment="1">
      <alignment horizontal="center" vertical="center"/>
    </xf>
    <xf numFmtId="0" fontId="74" fillId="0" borderId="15" xfId="0" applyFont="1" applyBorder="1" applyAlignment="1">
      <alignment horizontal="right"/>
    </xf>
    <xf numFmtId="0" fontId="74" fillId="0" borderId="0" xfId="0" applyFont="1" applyBorder="1" applyAlignment="1">
      <alignment horizontal="left" indent="1"/>
    </xf>
    <xf numFmtId="0" fontId="53" fillId="0" borderId="23" xfId="0" applyFont="1" applyBorder="1" applyAlignment="1">
      <alignment horizontal="center"/>
    </xf>
    <xf numFmtId="2" fontId="74" fillId="0" borderId="20" xfId="0" applyNumberFormat="1" applyFont="1" applyBorder="1" applyAlignment="1">
      <alignment horizontal="center"/>
    </xf>
    <xf numFmtId="2" fontId="74" fillId="0" borderId="20" xfId="0" applyNumberFormat="1" applyFont="1" applyBorder="1" applyAlignment="1">
      <alignment/>
    </xf>
    <xf numFmtId="0" fontId="74" fillId="2" borderId="21" xfId="0" applyFont="1" applyFill="1" applyBorder="1" applyAlignment="1">
      <alignment horizontal="center" vertical="center"/>
    </xf>
    <xf numFmtId="1" fontId="73" fillId="0" borderId="0" xfId="0" applyNumberFormat="1" applyFont="1" applyBorder="1" applyAlignment="1">
      <alignment horizontal="center"/>
    </xf>
    <xf numFmtId="0" fontId="83" fillId="0" borderId="14" xfId="0" applyFont="1" applyBorder="1" applyAlignment="1">
      <alignment horizontal="center"/>
    </xf>
    <xf numFmtId="0" fontId="85" fillId="0" borderId="0" xfId="0" applyFont="1" applyBorder="1" applyAlignment="1">
      <alignment/>
    </xf>
    <xf numFmtId="43" fontId="72" fillId="0" borderId="0" xfId="0" applyNumberFormat="1" applyFont="1" applyBorder="1" applyAlignment="1">
      <alignment horizontal="center"/>
    </xf>
    <xf numFmtId="170" fontId="75" fillId="0" borderId="0" xfId="42" applyNumberFormat="1" applyFont="1" applyBorder="1" applyAlignment="1">
      <alignment vertical="center"/>
    </xf>
    <xf numFmtId="204" fontId="75" fillId="0" borderId="0" xfId="57" applyNumberFormat="1" applyFont="1" applyBorder="1" applyAlignment="1">
      <alignment/>
    </xf>
    <xf numFmtId="43" fontId="75" fillId="0" borderId="0" xfId="0" applyNumberFormat="1" applyFont="1" applyBorder="1" applyAlignment="1">
      <alignment horizontal="right"/>
    </xf>
    <xf numFmtId="0" fontId="86" fillId="0" borderId="0" xfId="0" applyFont="1" applyBorder="1" applyAlignment="1">
      <alignment horizontal="left" wrapText="1"/>
    </xf>
    <xf numFmtId="0" fontId="87" fillId="0" borderId="10" xfId="0" applyFont="1" applyBorder="1" applyAlignment="1">
      <alignment horizontal="left" wrapText="1"/>
    </xf>
    <xf numFmtId="0" fontId="76" fillId="0" borderId="0" xfId="0" applyFont="1" applyBorder="1" applyAlignment="1">
      <alignment horizontal="left" vertical="center"/>
    </xf>
    <xf numFmtId="0" fontId="81" fillId="0" borderId="0" xfId="0" applyFont="1" applyBorder="1" applyAlignment="1">
      <alignment horizontal="left" wrapText="1"/>
    </xf>
    <xf numFmtId="0" fontId="80" fillId="0" borderId="0" xfId="0" applyFont="1" applyBorder="1" applyAlignment="1">
      <alignment horizontal="right" vertical="center" indent="3"/>
    </xf>
    <xf numFmtId="0" fontId="88" fillId="0" borderId="28" xfId="0" applyFont="1" applyBorder="1" applyAlignment="1">
      <alignment horizontal="left" wrapText="1" indent="2"/>
    </xf>
    <xf numFmtId="0" fontId="88" fillId="0" borderId="29" xfId="0" applyFont="1" applyBorder="1" applyAlignment="1">
      <alignment horizontal="left" wrapText="1" indent="2"/>
    </xf>
    <xf numFmtId="0" fontId="88" fillId="0" borderId="30" xfId="0" applyFont="1" applyBorder="1" applyAlignment="1">
      <alignment horizontal="left" wrapText="1" indent="2"/>
    </xf>
    <xf numFmtId="0" fontId="89" fillId="0" borderId="0" xfId="0" applyFont="1" applyBorder="1" applyAlignment="1">
      <alignment horizontal="left"/>
    </xf>
    <xf numFmtId="0" fontId="76" fillId="0" borderId="0" xfId="0" applyFont="1" applyAlignment="1">
      <alignment/>
    </xf>
    <xf numFmtId="0" fontId="0" fillId="0" borderId="0" xfId="0" applyAlignment="1">
      <alignment horizontal="center"/>
    </xf>
    <xf numFmtId="0" fontId="89" fillId="0" borderId="0" xfId="0" applyFont="1" applyAlignment="1">
      <alignment/>
    </xf>
    <xf numFmtId="0" fontId="0" fillId="0" borderId="0" xfId="0" applyAlignment="1">
      <alignment/>
    </xf>
    <xf numFmtId="0" fontId="0" fillId="0" borderId="0" xfId="0" applyAlignment="1">
      <alignment horizontal="right"/>
    </xf>
    <xf numFmtId="0" fontId="0" fillId="6" borderId="31" xfId="0" applyFill="1" applyBorder="1" applyAlignment="1" applyProtection="1">
      <alignment horizontal="center"/>
      <protection locked="0"/>
    </xf>
    <xf numFmtId="0" fontId="0" fillId="0" borderId="0" xfId="0" applyAlignment="1">
      <alignment horizontal="left" indent="5"/>
    </xf>
    <xf numFmtId="0" fontId="0" fillId="0" borderId="12" xfId="0" applyBorder="1" applyAlignment="1">
      <alignment/>
    </xf>
    <xf numFmtId="0" fontId="0" fillId="0" borderId="12" xfId="0" applyBorder="1" applyAlignment="1">
      <alignment horizontal="center"/>
    </xf>
    <xf numFmtId="2" fontId="0" fillId="0" borderId="0" xfId="0" applyNumberFormat="1" applyAlignment="1">
      <alignment horizontal="center"/>
    </xf>
    <xf numFmtId="0" fontId="0" fillId="0" borderId="12" xfId="0" applyBorder="1" applyAlignment="1" quotePrefix="1">
      <alignment/>
    </xf>
    <xf numFmtId="0" fontId="90" fillId="0" borderId="22" xfId="0" applyFont="1" applyBorder="1" applyAlignment="1">
      <alignment horizontal="center"/>
    </xf>
    <xf numFmtId="0" fontId="87" fillId="0" borderId="0" xfId="0" applyFont="1" applyBorder="1" applyAlignment="1">
      <alignment horizontal="left" wrapText="1"/>
    </xf>
    <xf numFmtId="0" fontId="86" fillId="0" borderId="0" xfId="0" applyFont="1" applyBorder="1" applyAlignment="1">
      <alignment horizontal="left" wrapText="1"/>
    </xf>
    <xf numFmtId="0" fontId="81" fillId="0" borderId="0" xfId="0" applyFont="1" applyBorder="1" applyAlignment="1">
      <alignment horizontal="left" wrapText="1"/>
    </xf>
    <xf numFmtId="0" fontId="0" fillId="0" borderId="0" xfId="0" applyBorder="1" applyAlignment="1">
      <alignment horizontal="right" vertical="center" textRotation="45"/>
    </xf>
    <xf numFmtId="0" fontId="0" fillId="0" borderId="0" xfId="0" applyBorder="1" applyAlignment="1">
      <alignment wrapText="1"/>
    </xf>
    <xf numFmtId="2" fontId="79" fillId="0" borderId="32" xfId="0" applyNumberFormat="1" applyFont="1" applyBorder="1" applyAlignment="1">
      <alignment horizontal="center" vertical="top" wrapText="1"/>
    </xf>
    <xf numFmtId="2" fontId="75" fillId="0" borderId="32" xfId="0" applyNumberFormat="1" applyFont="1" applyBorder="1" applyAlignment="1">
      <alignment horizontal="center" vertical="top" wrapText="1"/>
    </xf>
    <xf numFmtId="2" fontId="0" fillId="0" borderId="32" xfId="0" applyNumberFormat="1" applyBorder="1" applyAlignment="1">
      <alignment horizontal="right" vertical="center"/>
    </xf>
    <xf numFmtId="0" fontId="72" fillId="0" borderId="33" xfId="0" applyFont="1" applyBorder="1" applyAlignment="1">
      <alignment vertical="top" wrapText="1"/>
    </xf>
    <xf numFmtId="0" fontId="76" fillId="0" borderId="34" xfId="0" applyFont="1" applyBorder="1" applyAlignment="1">
      <alignment vertical="center"/>
    </xf>
    <xf numFmtId="0" fontId="91" fillId="0" borderId="34" xfId="0" applyFont="1" applyBorder="1" applyAlignment="1">
      <alignment horizontal="center" wrapText="1"/>
    </xf>
    <xf numFmtId="37" fontId="91" fillId="0" borderId="34" xfId="42" applyNumberFormat="1" applyFont="1" applyBorder="1" applyAlignment="1">
      <alignment horizontal="center" vertical="center"/>
    </xf>
    <xf numFmtId="0" fontId="75" fillId="0" borderId="0" xfId="0" applyFont="1" applyBorder="1" applyAlignment="1">
      <alignment horizontal="center" wrapText="1"/>
    </xf>
    <xf numFmtId="0" fontId="79" fillId="0" borderId="32" xfId="0" applyFont="1" applyBorder="1" applyAlignment="1">
      <alignment horizontal="center" vertical="top" wrapText="1"/>
    </xf>
    <xf numFmtId="0" fontId="91" fillId="0" borderId="32" xfId="0" applyFont="1" applyBorder="1" applyAlignment="1">
      <alignment wrapText="1"/>
    </xf>
    <xf numFmtId="2" fontId="0" fillId="0" borderId="32" xfId="0" applyNumberFormat="1" applyBorder="1" applyAlignment="1">
      <alignment horizontal="right"/>
    </xf>
    <xf numFmtId="0" fontId="75" fillId="0" borderId="0" xfId="0" applyFont="1" applyAlignment="1">
      <alignment/>
    </xf>
    <xf numFmtId="0" fontId="92" fillId="0" borderId="0" xfId="0" applyFont="1" applyAlignment="1">
      <alignment/>
    </xf>
    <xf numFmtId="0" fontId="76" fillId="0" borderId="18" xfId="0" applyFont="1" applyBorder="1" applyAlignment="1">
      <alignment/>
    </xf>
    <xf numFmtId="0" fontId="0" fillId="0" borderId="35" xfId="0" applyBorder="1" applyAlignment="1">
      <alignment/>
    </xf>
    <xf numFmtId="0" fontId="76" fillId="0" borderId="35" xfId="0" applyFont="1" applyBorder="1" applyAlignment="1">
      <alignment/>
    </xf>
    <xf numFmtId="0" fontId="0" fillId="0" borderId="36" xfId="0" applyBorder="1" applyAlignment="1">
      <alignment horizontal="right"/>
    </xf>
    <xf numFmtId="0" fontId="76" fillId="0" borderId="37" xfId="0" applyFont="1" applyBorder="1" applyAlignment="1">
      <alignment/>
    </xf>
    <xf numFmtId="0" fontId="0" fillId="0" borderId="38" xfId="0" applyBorder="1" applyAlignment="1">
      <alignment/>
    </xf>
    <xf numFmtId="0" fontId="81" fillId="0" borderId="0" xfId="0" applyFont="1" applyBorder="1" applyAlignment="1">
      <alignment/>
    </xf>
    <xf numFmtId="0" fontId="91" fillId="0" borderId="32" xfId="0" applyFont="1" applyBorder="1" applyAlignment="1">
      <alignment horizontal="left" vertical="top"/>
    </xf>
    <xf numFmtId="0" fontId="80" fillId="0" borderId="0" xfId="0" applyFont="1" applyBorder="1" applyAlignment="1">
      <alignment/>
    </xf>
    <xf numFmtId="0" fontId="91" fillId="0" borderId="34" xfId="0" applyFont="1" applyBorder="1" applyAlignment="1">
      <alignment horizontal="center" vertical="top" wrapText="1"/>
    </xf>
    <xf numFmtId="43" fontId="72" fillId="0" borderId="22" xfId="0" applyNumberFormat="1" applyFont="1" applyBorder="1" applyAlignment="1">
      <alignment horizontal="center"/>
    </xf>
    <xf numFmtId="0" fontId="80" fillId="0" borderId="0" xfId="0" applyFont="1" applyBorder="1" applyAlignment="1">
      <alignment wrapText="1"/>
    </xf>
    <xf numFmtId="0" fontId="91" fillId="0" borderId="0" xfId="0" applyFont="1" applyBorder="1" applyAlignment="1">
      <alignment horizontal="left" vertical="top"/>
    </xf>
    <xf numFmtId="0" fontId="0" fillId="0" borderId="33" xfId="0" applyBorder="1" applyAlignment="1">
      <alignment horizontal="center" vertical="top"/>
    </xf>
    <xf numFmtId="0" fontId="0" fillId="0" borderId="39" xfId="0" applyBorder="1" applyAlignment="1">
      <alignment horizontal="right"/>
    </xf>
    <xf numFmtId="0" fontId="0" fillId="0" borderId="39" xfId="0" applyBorder="1" applyAlignment="1">
      <alignment/>
    </xf>
    <xf numFmtId="0" fontId="0" fillId="0" borderId="40" xfId="0" applyBorder="1" applyAlignment="1">
      <alignment horizontal="right"/>
    </xf>
    <xf numFmtId="0" fontId="0" fillId="0" borderId="40" xfId="0" applyBorder="1" applyAlignment="1">
      <alignment/>
    </xf>
    <xf numFmtId="1" fontId="93" fillId="0" borderId="41" xfId="0" applyNumberFormat="1" applyFont="1" applyBorder="1" applyAlignment="1">
      <alignment horizontal="center"/>
    </xf>
    <xf numFmtId="1" fontId="0" fillId="0" borderId="0" xfId="0" applyNumberFormat="1" applyAlignment="1">
      <alignment/>
    </xf>
    <xf numFmtId="1" fontId="0" fillId="0" borderId="0" xfId="0" applyNumberFormat="1" applyBorder="1" applyAlignment="1">
      <alignment/>
    </xf>
    <xf numFmtId="1" fontId="93" fillId="0" borderId="0" xfId="0" applyNumberFormat="1" applyFont="1" applyBorder="1" applyAlignment="1">
      <alignment horizontal="center"/>
    </xf>
    <xf numFmtId="1" fontId="93" fillId="0" borderId="42" xfId="0" applyNumberFormat="1" applyFont="1" applyBorder="1" applyAlignment="1">
      <alignment horizontal="center"/>
    </xf>
    <xf numFmtId="0" fontId="0" fillId="0" borderId="43" xfId="0" applyBorder="1" applyAlignment="1">
      <alignment/>
    </xf>
    <xf numFmtId="0" fontId="0" fillId="0" borderId="44" xfId="0" applyBorder="1" applyAlignment="1">
      <alignment/>
    </xf>
    <xf numFmtId="212" fontId="0" fillId="0" borderId="45" xfId="0" applyNumberFormat="1" applyBorder="1" applyAlignment="1">
      <alignment horizontal="center"/>
    </xf>
    <xf numFmtId="0" fontId="0" fillId="0" borderId="0" xfId="0" applyBorder="1" applyAlignment="1" quotePrefix="1">
      <alignment/>
    </xf>
    <xf numFmtId="0" fontId="89" fillId="0" borderId="0" xfId="0" applyFont="1" applyAlignment="1">
      <alignment horizontal="right"/>
    </xf>
    <xf numFmtId="0" fontId="74" fillId="0" borderId="0" xfId="0" applyFont="1" applyBorder="1" applyAlignment="1">
      <alignment horizontal="center"/>
    </xf>
    <xf numFmtId="0" fontId="74" fillId="0" borderId="20" xfId="0" applyFont="1" applyBorder="1" applyAlignment="1">
      <alignment horizontal="center"/>
    </xf>
    <xf numFmtId="0" fontId="74" fillId="0" borderId="46" xfId="0" applyFont="1" applyBorder="1" applyAlignment="1">
      <alignment horizontal="center"/>
    </xf>
    <xf numFmtId="0" fontId="73" fillId="0" borderId="47" xfId="0" applyFont="1" applyBorder="1" applyAlignment="1">
      <alignment horizontal="center"/>
    </xf>
    <xf numFmtId="0" fontId="74" fillId="0" borderId="23" xfId="0" applyFont="1" applyBorder="1" applyAlignment="1">
      <alignment/>
    </xf>
    <xf numFmtId="0" fontId="74" fillId="0" borderId="48" xfId="0" applyFont="1" applyBorder="1" applyAlignment="1">
      <alignment/>
    </xf>
    <xf numFmtId="0" fontId="73" fillId="0" borderId="20" xfId="0" applyFont="1" applyBorder="1" applyAlignment="1">
      <alignment horizontal="left" indent="1"/>
    </xf>
    <xf numFmtId="0" fontId="92" fillId="0" borderId="0" xfId="0" applyFont="1" applyAlignment="1">
      <alignment horizontal="left"/>
    </xf>
    <xf numFmtId="0" fontId="94" fillId="33" borderId="0" xfId="0" applyFont="1" applyFill="1" applyBorder="1" applyAlignment="1" applyProtection="1">
      <alignment horizontal="center"/>
      <protection/>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51" xfId="0" applyBorder="1" applyAlignment="1">
      <alignment horizontal="left" vertical="top" wrapText="1"/>
    </xf>
    <xf numFmtId="0" fontId="87" fillId="0" borderId="10" xfId="0" applyFont="1" applyBorder="1" applyAlignment="1">
      <alignment horizontal="left" wrapText="1"/>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0" borderId="54" xfId="0" applyBorder="1" applyAlignment="1">
      <alignment horizontal="left" vertical="top" wrapText="1"/>
    </xf>
    <xf numFmtId="0" fontId="86" fillId="0" borderId="10" xfId="0" applyFont="1" applyBorder="1" applyAlignment="1">
      <alignment horizontal="left" wrapText="1"/>
    </xf>
    <xf numFmtId="0" fontId="70" fillId="0" borderId="28" xfId="0" applyFont="1" applyBorder="1" applyAlignment="1">
      <alignment horizontal="left" vertical="top" wrapText="1"/>
    </xf>
    <xf numFmtId="0" fontId="70" fillId="0" borderId="29" xfId="0" applyFont="1" applyBorder="1" applyAlignment="1">
      <alignment horizontal="left" vertical="top" wrapText="1"/>
    </xf>
    <xf numFmtId="0" fontId="70" fillId="0" borderId="30" xfId="0" applyFont="1" applyBorder="1" applyAlignment="1">
      <alignment horizontal="left" vertical="top" wrapText="1"/>
    </xf>
    <xf numFmtId="0" fontId="0" fillId="0" borderId="0" xfId="0" applyAlignment="1">
      <alignment horizontal="left"/>
    </xf>
    <xf numFmtId="0" fontId="90" fillId="0" borderId="0" xfId="0" applyFont="1" applyAlignment="1">
      <alignment horizontal="left" vertical="center"/>
    </xf>
    <xf numFmtId="0" fontId="90" fillId="0" borderId="22" xfId="0" applyFont="1" applyBorder="1" applyAlignment="1">
      <alignment horizontal="center"/>
    </xf>
    <xf numFmtId="0" fontId="53" fillId="0" borderId="0" xfId="0" applyFont="1" applyBorder="1" applyAlignment="1">
      <alignment horizontal="center"/>
    </xf>
    <xf numFmtId="0" fontId="53" fillId="0" borderId="20" xfId="0" applyFont="1" applyBorder="1" applyAlignment="1">
      <alignment horizontal="center"/>
    </xf>
    <xf numFmtId="0" fontId="74" fillId="0" borderId="0" xfId="0" applyFont="1" applyBorder="1" applyAlignment="1">
      <alignment horizontal="center"/>
    </xf>
    <xf numFmtId="0" fontId="74" fillId="0" borderId="48" xfId="0" applyFont="1" applyBorder="1" applyAlignment="1">
      <alignment horizontal="center"/>
    </xf>
    <xf numFmtId="0" fontId="74" fillId="0" borderId="20" xfId="0" applyFont="1" applyBorder="1" applyAlignment="1">
      <alignment horizontal="center"/>
    </xf>
    <xf numFmtId="0" fontId="86" fillId="0" borderId="0" xfId="0" applyFont="1" applyBorder="1" applyAlignment="1">
      <alignment horizontal="left"/>
    </xf>
    <xf numFmtId="0" fontId="79" fillId="0" borderId="33" xfId="0" applyFont="1" applyBorder="1" applyAlignment="1">
      <alignment horizontal="center" vertical="top" wrapText="1"/>
    </xf>
    <xf numFmtId="43" fontId="95" fillId="0" borderId="0" xfId="0" applyNumberFormat="1" applyFont="1" applyBorder="1" applyAlignment="1">
      <alignment horizontal="center" vertical="center"/>
    </xf>
    <xf numFmtId="0" fontId="0" fillId="0" borderId="48" xfId="0" applyBorder="1" applyAlignment="1">
      <alignment horizontal="right" vertical="center" textRotation="45"/>
    </xf>
    <xf numFmtId="0" fontId="0" fillId="0" borderId="55" xfId="0" applyBorder="1" applyAlignment="1">
      <alignment horizontal="right" vertical="center" textRotation="45"/>
    </xf>
    <xf numFmtId="0" fontId="0" fillId="0" borderId="56" xfId="0" applyBorder="1" applyAlignment="1">
      <alignment horizontal="right" vertical="center" textRotation="45"/>
    </xf>
    <xf numFmtId="0" fontId="80" fillId="0" borderId="0" xfId="0" applyFont="1" applyBorder="1" applyAlignment="1">
      <alignment horizontal="right" vertical="center" indent="3"/>
    </xf>
    <xf numFmtId="0" fontId="80" fillId="0" borderId="34" xfId="0" applyFont="1" applyBorder="1" applyAlignment="1">
      <alignment horizontal="right" vertical="center" indent="3"/>
    </xf>
    <xf numFmtId="0" fontId="79" fillId="0" borderId="34" xfId="0" applyFont="1" applyBorder="1" applyAlignment="1">
      <alignment horizontal="center" vertical="top" wrapText="1"/>
    </xf>
    <xf numFmtId="0" fontId="87" fillId="0" borderId="0" xfId="0" applyFont="1" applyBorder="1" applyAlignment="1">
      <alignment horizontal="left" wrapText="1"/>
    </xf>
    <xf numFmtId="0" fontId="81" fillId="0" borderId="0" xfId="0" applyFont="1" applyBorder="1" applyAlignment="1">
      <alignment horizontal="left" wrapText="1"/>
    </xf>
    <xf numFmtId="0" fontId="0" fillId="0" borderId="0" xfId="0" applyBorder="1" applyAlignment="1">
      <alignment horizontal="right" vertical="center" textRotation="45"/>
    </xf>
    <xf numFmtId="0" fontId="0" fillId="0" borderId="12" xfId="0" applyBorder="1" applyAlignment="1">
      <alignment horizontal="right" vertical="center" textRotation="45"/>
    </xf>
    <xf numFmtId="0" fontId="86" fillId="0" borderId="0" xfId="0" applyFont="1" applyBorder="1" applyAlignment="1">
      <alignment horizontal="left" wrapText="1"/>
    </xf>
    <xf numFmtId="0" fontId="70" fillId="0" borderId="0" xfId="0" applyFont="1" applyBorder="1" applyAlignment="1">
      <alignment horizontal="left" wrapText="1"/>
    </xf>
    <xf numFmtId="180" fontId="75" fillId="0" borderId="0" xfId="42" applyNumberFormat="1" applyFont="1" applyBorder="1" applyAlignment="1">
      <alignment horizontal="center"/>
    </xf>
    <xf numFmtId="0" fontId="0" fillId="0" borderId="10" xfId="0" applyBorder="1" applyAlignment="1">
      <alignment horizontal="left" vertical="center"/>
    </xf>
    <xf numFmtId="0" fontId="76" fillId="0" borderId="11" xfId="0" applyFont="1" applyBorder="1" applyAlignment="1">
      <alignment horizontal="right" vertical="top"/>
    </xf>
    <xf numFmtId="0" fontId="0" fillId="0" borderId="57" xfId="0" applyBorder="1" applyAlignment="1">
      <alignment horizontal="left" vertical="top" wrapText="1"/>
    </xf>
    <xf numFmtId="0" fontId="0" fillId="0" borderId="58" xfId="0" applyBorder="1" applyAlignment="1">
      <alignment horizontal="left" vertical="top" wrapText="1"/>
    </xf>
    <xf numFmtId="0" fontId="0" fillId="0" borderId="59" xfId="0" applyBorder="1" applyAlignment="1">
      <alignment horizontal="left" vertical="top" wrapText="1"/>
    </xf>
    <xf numFmtId="0" fontId="0" fillId="0" borderId="60" xfId="0" applyBorder="1" applyAlignment="1">
      <alignment horizontal="left"/>
    </xf>
    <xf numFmtId="0" fontId="0" fillId="0" borderId="61" xfId="0" applyBorder="1" applyAlignment="1">
      <alignment horizontal="left"/>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0" fillId="0" borderId="60" xfId="0" applyFont="1" applyBorder="1" applyAlignment="1">
      <alignment horizontal="left"/>
    </xf>
    <xf numFmtId="0" fontId="0" fillId="0" borderId="62" xfId="0" applyFont="1" applyBorder="1" applyAlignment="1">
      <alignment horizontal="left"/>
    </xf>
    <xf numFmtId="0" fontId="0" fillId="0" borderId="61" xfId="0" applyFont="1" applyBorder="1" applyAlignment="1">
      <alignment horizontal="left"/>
    </xf>
    <xf numFmtId="0" fontId="0" fillId="0" borderId="28" xfId="0" applyBorder="1" applyAlignment="1">
      <alignment horizontal="left"/>
    </xf>
    <xf numFmtId="0" fontId="0" fillId="0" borderId="29" xfId="0" applyBorder="1" applyAlignment="1">
      <alignment horizontal="left"/>
    </xf>
    <xf numFmtId="0" fontId="0" fillId="0" borderId="30" xfId="0" applyBorder="1" applyAlignment="1">
      <alignment horizontal="left"/>
    </xf>
    <xf numFmtId="0" fontId="96" fillId="0" borderId="28" xfId="0" applyFont="1" applyBorder="1" applyAlignment="1">
      <alignment horizontal="left" wrapText="1" indent="4"/>
    </xf>
    <xf numFmtId="0" fontId="96" fillId="0" borderId="29" xfId="0" applyFont="1" applyBorder="1" applyAlignment="1">
      <alignment horizontal="left" wrapText="1" indent="4"/>
    </xf>
    <xf numFmtId="0" fontId="96" fillId="0" borderId="30" xfId="0" applyFont="1" applyBorder="1" applyAlignment="1">
      <alignment horizontal="left" wrapText="1" indent="4"/>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4">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71</xdr:row>
      <xdr:rowOff>123825</xdr:rowOff>
    </xdr:from>
    <xdr:to>
      <xdr:col>6</xdr:col>
      <xdr:colOff>600075</xdr:colOff>
      <xdr:row>89</xdr:row>
      <xdr:rowOff>38100</xdr:rowOff>
    </xdr:to>
    <xdr:pic>
      <xdr:nvPicPr>
        <xdr:cNvPr id="1" name="Picture 3" descr="aircraft_W&amp;B_001.gif"/>
        <xdr:cNvPicPr preferRelativeResize="1">
          <a:picLocks noChangeAspect="1"/>
        </xdr:cNvPicPr>
      </xdr:nvPicPr>
      <xdr:blipFill>
        <a:blip r:embed="rId1"/>
        <a:stretch>
          <a:fillRect/>
        </a:stretch>
      </xdr:blipFill>
      <xdr:spPr>
        <a:xfrm>
          <a:off x="742950" y="14735175"/>
          <a:ext cx="2828925" cy="3171825"/>
        </a:xfrm>
        <a:prstGeom prst="rect">
          <a:avLst/>
        </a:prstGeom>
        <a:noFill/>
        <a:ln w="9525" cmpd="sng">
          <a:noFill/>
        </a:ln>
      </xdr:spPr>
    </xdr:pic>
    <xdr:clientData/>
  </xdr:twoCellAnchor>
  <xdr:twoCellAnchor editAs="oneCell">
    <xdr:from>
      <xdr:col>8</xdr:col>
      <xdr:colOff>95250</xdr:colOff>
      <xdr:row>71</xdr:row>
      <xdr:rowOff>123825</xdr:rowOff>
    </xdr:from>
    <xdr:to>
      <xdr:col>15</xdr:col>
      <xdr:colOff>161925</xdr:colOff>
      <xdr:row>89</xdr:row>
      <xdr:rowOff>0</xdr:rowOff>
    </xdr:to>
    <xdr:pic>
      <xdr:nvPicPr>
        <xdr:cNvPr id="2" name="Picture 4" descr="Airplane_W&amp;B_002.gif"/>
        <xdr:cNvPicPr preferRelativeResize="1">
          <a:picLocks noChangeAspect="1"/>
        </xdr:cNvPicPr>
      </xdr:nvPicPr>
      <xdr:blipFill>
        <a:blip r:embed="rId2"/>
        <a:stretch>
          <a:fillRect/>
        </a:stretch>
      </xdr:blipFill>
      <xdr:spPr>
        <a:xfrm>
          <a:off x="4543425" y="14735175"/>
          <a:ext cx="2981325" cy="3133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36"/>
  <sheetViews>
    <sheetView showGridLines="0" tabSelected="1" zoomScale="85" zoomScaleNormal="85" zoomScalePageLayoutView="0" workbookViewId="0" topLeftCell="A1">
      <selection activeCell="E8" sqref="E8"/>
    </sheetView>
  </sheetViews>
  <sheetFormatPr defaultColWidth="9.140625" defaultRowHeight="15"/>
  <cols>
    <col min="1" max="3" width="2.7109375" style="0" customWidth="1"/>
    <col min="4" max="4" width="9.140625" style="0" customWidth="1"/>
    <col min="5" max="5" width="4.7109375" style="142" customWidth="1"/>
    <col min="6" max="6" width="2.7109375" style="142" customWidth="1"/>
    <col min="7" max="7" width="9.140625" style="0" customWidth="1"/>
    <col min="8" max="8" width="4.7109375" style="0" customWidth="1"/>
    <col min="13" max="13" width="4.7109375" style="0" customWidth="1"/>
  </cols>
  <sheetData>
    <row r="1" spans="1:8" ht="18.75">
      <c r="A1" s="218" t="s">
        <v>37</v>
      </c>
      <c r="B1" s="218"/>
      <c r="C1" s="218"/>
      <c r="D1" s="218"/>
      <c r="E1" s="218"/>
      <c r="F1" s="218"/>
      <c r="G1" s="218"/>
      <c r="H1" s="218"/>
    </row>
    <row r="2" spans="1:8" ht="15" customHeight="1">
      <c r="A2" s="140" t="s">
        <v>142</v>
      </c>
      <c r="B2" s="140"/>
      <c r="C2" s="140"/>
      <c r="D2" s="132"/>
      <c r="E2" s="132"/>
      <c r="F2" s="154"/>
      <c r="G2" s="132"/>
      <c r="H2" s="132"/>
    </row>
    <row r="3" spans="1:8" ht="15" customHeight="1">
      <c r="A3" s="140"/>
      <c r="B3" s="140"/>
      <c r="C3" s="140"/>
      <c r="D3" s="132"/>
      <c r="E3" s="132"/>
      <c r="F3" s="154"/>
      <c r="G3" s="132"/>
      <c r="H3" s="132"/>
    </row>
    <row r="4" spans="1:3" ht="15" customHeight="1">
      <c r="A4" s="141" t="s">
        <v>143</v>
      </c>
      <c r="B4" s="141"/>
      <c r="C4" s="141"/>
    </row>
    <row r="5" ht="15" customHeight="1">
      <c r="B5" s="143" t="s">
        <v>70</v>
      </c>
    </row>
    <row r="6" ht="15" customHeight="1">
      <c r="C6" s="144" t="s">
        <v>144</v>
      </c>
    </row>
    <row r="7" ht="15" customHeight="1">
      <c r="C7" s="144" t="s">
        <v>145</v>
      </c>
    </row>
    <row r="8" spans="4:7" ht="15" customHeight="1">
      <c r="D8" s="145" t="s">
        <v>146</v>
      </c>
      <c r="E8" s="146">
        <v>50</v>
      </c>
      <c r="F8" s="207"/>
      <c r="G8" t="s">
        <v>241</v>
      </c>
    </row>
    <row r="9" spans="4:12" ht="15" customHeight="1">
      <c r="D9" s="145" t="s">
        <v>147</v>
      </c>
      <c r="E9" s="146">
        <v>44</v>
      </c>
      <c r="F9" s="207"/>
      <c r="G9" t="s">
        <v>242</v>
      </c>
      <c r="L9" s="198"/>
    </row>
    <row r="10" spans="4:6" ht="15" customHeight="1">
      <c r="D10" s="147"/>
      <c r="E10" s="65"/>
      <c r="F10" s="207"/>
    </row>
    <row r="11" spans="4:6" ht="15" customHeight="1">
      <c r="D11" s="147"/>
      <c r="E11" s="65"/>
      <c r="F11" s="207"/>
    </row>
    <row r="12" spans="2:6" ht="15" customHeight="1">
      <c r="B12" s="143" t="s">
        <v>148</v>
      </c>
      <c r="D12" s="147"/>
      <c r="E12" s="65"/>
      <c r="F12" s="207"/>
    </row>
    <row r="13" spans="3:6" ht="15" customHeight="1">
      <c r="C13" t="s">
        <v>239</v>
      </c>
      <c r="D13" s="147"/>
      <c r="E13" s="65"/>
      <c r="F13" s="207"/>
    </row>
    <row r="14" spans="3:7" ht="15" customHeight="1">
      <c r="C14" s="197" t="s">
        <v>153</v>
      </c>
      <c r="D14" s="48"/>
      <c r="E14" s="65"/>
      <c r="F14" s="207"/>
      <c r="G14" s="48"/>
    </row>
    <row r="15" spans="4:6" ht="15" customHeight="1">
      <c r="D15" s="146">
        <v>2300</v>
      </c>
      <c r="E15" s="146">
        <v>96</v>
      </c>
      <c r="F15" s="207"/>
    </row>
    <row r="16" spans="4:11" ht="15" customHeight="1">
      <c r="D16" s="146">
        <v>1950</v>
      </c>
      <c r="E16" s="146">
        <v>88</v>
      </c>
      <c r="F16" s="207"/>
      <c r="G16" s="48"/>
      <c r="K16" s="48"/>
    </row>
    <row r="17" spans="4:7" ht="15" customHeight="1">
      <c r="D17" s="146">
        <v>1600</v>
      </c>
      <c r="E17" s="146">
        <v>80</v>
      </c>
      <c r="F17" s="207"/>
      <c r="G17" s="48"/>
    </row>
    <row r="18" ht="15" customHeight="1"/>
    <row r="19" spans="4:8" ht="15" customHeight="1">
      <c r="D19" s="222" t="s">
        <v>149</v>
      </c>
      <c r="E19" s="222"/>
      <c r="F19" s="222"/>
      <c r="G19" s="222"/>
      <c r="H19" s="222"/>
    </row>
    <row r="20" spans="4:8" ht="15" customHeight="1">
      <c r="D20" s="223" t="s">
        <v>150</v>
      </c>
      <c r="E20" s="223"/>
      <c r="F20" s="223"/>
      <c r="G20" s="223"/>
      <c r="H20" s="223"/>
    </row>
    <row r="21" spans="4:8" ht="15" customHeight="1">
      <c r="D21" s="151" t="s">
        <v>153</v>
      </c>
      <c r="E21" s="148"/>
      <c r="F21" s="148"/>
      <c r="G21" s="148"/>
      <c r="H21" s="149"/>
    </row>
    <row r="22" spans="4:8" ht="15" customHeight="1">
      <c r="D22" s="224" t="s">
        <v>146</v>
      </c>
      <c r="E22" s="224"/>
      <c r="F22" s="152"/>
      <c r="G22" s="224" t="s">
        <v>147</v>
      </c>
      <c r="H22" s="224"/>
    </row>
    <row r="23" spans="4:10" ht="15" customHeight="1">
      <c r="D23" s="185">
        <f>D15</f>
        <v>2300</v>
      </c>
      <c r="E23" s="189">
        <f>E$8*SQRT(D23/D$15)*SQRT(E$35)</f>
        <v>97.46794344808963</v>
      </c>
      <c r="F23" s="192"/>
      <c r="G23" s="186">
        <f>D23</f>
        <v>2300</v>
      </c>
      <c r="H23" s="189">
        <f>E$9*SQRT(G23/D$15)*SQRT(E$36)</f>
        <v>76.2102355330306</v>
      </c>
      <c r="J23" s="190"/>
    </row>
    <row r="24" spans="4:10" ht="15" customHeight="1">
      <c r="D24" s="187">
        <f>D16</f>
        <v>1950</v>
      </c>
      <c r="E24" s="189">
        <f>E$8*SQRT(D24/D$15)*SQRT(E$35)</f>
        <v>89.74601844141586</v>
      </c>
      <c r="F24" s="193"/>
      <c r="G24" s="188">
        <f>D24</f>
        <v>1950</v>
      </c>
      <c r="H24" s="189">
        <f>E$9*SQRT(G24/D$15)*SQRT(E$36)</f>
        <v>70.17245836539773</v>
      </c>
      <c r="J24" s="190"/>
    </row>
    <row r="25" spans="4:10" ht="15" customHeight="1">
      <c r="D25" s="187">
        <f>D17</f>
        <v>1600</v>
      </c>
      <c r="E25" s="189">
        <f>E$8*SQRT(D25/D$15)*SQRT(E$35)</f>
        <v>81.29388446970603</v>
      </c>
      <c r="F25" s="192"/>
      <c r="G25" s="188">
        <f>D25</f>
        <v>1600</v>
      </c>
      <c r="H25" s="189">
        <f>E$9*SQRT(G25/D$15)*SQRT(E$36)</f>
        <v>63.56373042928614</v>
      </c>
      <c r="J25" s="190"/>
    </row>
    <row r="26" spans="4:7" ht="15" customHeight="1">
      <c r="D26" s="48"/>
      <c r="E26"/>
      <c r="F26" s="48"/>
      <c r="G26" s="48"/>
    </row>
    <row r="27" spans="4:12" ht="15" customHeight="1">
      <c r="D27" s="48" t="s">
        <v>240</v>
      </c>
      <c r="E27"/>
      <c r="F27"/>
      <c r="L27" s="48"/>
    </row>
    <row r="28" spans="3:6" ht="15" customHeight="1">
      <c r="C28" s="48"/>
      <c r="D28" s="195">
        <f>D23</f>
        <v>2300</v>
      </c>
      <c r="E28" s="196">
        <f>E23-E15</f>
        <v>1.4679434480896276</v>
      </c>
      <c r="F28" s="191"/>
    </row>
    <row r="29" spans="3:6" ht="15" customHeight="1">
      <c r="C29" s="48"/>
      <c r="D29" s="194">
        <f>D24</f>
        <v>1950</v>
      </c>
      <c r="E29" s="196">
        <f>E24-E16</f>
        <v>1.7460184414158562</v>
      </c>
      <c r="F29" s="191"/>
    </row>
    <row r="30" spans="3:6" ht="15" customHeight="1">
      <c r="C30" s="48"/>
      <c r="D30" s="194">
        <f>D25</f>
        <v>1600</v>
      </c>
      <c r="E30" s="196">
        <f>E25-E17</f>
        <v>1.293884469706029</v>
      </c>
      <c r="F30" s="191"/>
    </row>
    <row r="31" spans="3:6" ht="15" customHeight="1">
      <c r="C31" s="48"/>
      <c r="E31"/>
      <c r="F31"/>
    </row>
    <row r="32" ht="15" customHeight="1"/>
    <row r="33" spans="1:3" ht="15" customHeight="1">
      <c r="A33" s="141" t="s">
        <v>151</v>
      </c>
      <c r="B33" s="141"/>
      <c r="C33" s="141"/>
    </row>
    <row r="34" ht="15" customHeight="1">
      <c r="B34" t="s">
        <v>152</v>
      </c>
    </row>
    <row r="35" spans="4:5" ht="15" customHeight="1">
      <c r="D35" s="145" t="s">
        <v>146</v>
      </c>
      <c r="E35" s="150">
        <v>3.8</v>
      </c>
    </row>
    <row r="36" spans="4:5" ht="15" customHeight="1">
      <c r="D36" s="145" t="s">
        <v>147</v>
      </c>
      <c r="E36" s="150">
        <v>3</v>
      </c>
    </row>
    <row r="37" ht="15" customHeight="1"/>
  </sheetData>
  <sheetProtection sheet="1" selectLockedCells="1"/>
  <mergeCells count="5">
    <mergeCell ref="A1:H1"/>
    <mergeCell ref="D19:H19"/>
    <mergeCell ref="D20:H20"/>
    <mergeCell ref="D22:E22"/>
    <mergeCell ref="G22:H2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O94"/>
  <sheetViews>
    <sheetView showGridLines="0" zoomScale="85" zoomScaleNormal="85" zoomScalePageLayoutView="0" workbookViewId="0" topLeftCell="A1">
      <selection activeCell="A14" sqref="A14"/>
    </sheetView>
  </sheetViews>
  <sheetFormatPr defaultColWidth="9.140625" defaultRowHeight="15"/>
  <cols>
    <col min="1" max="2" width="9.140625" style="1" customWidth="1"/>
    <col min="3" max="3" width="6.7109375" style="1" customWidth="1"/>
    <col min="4" max="4" width="1.8515625" style="1" bestFit="1" customWidth="1"/>
    <col min="5" max="5" width="5.7109375" style="1" customWidth="1"/>
    <col min="6" max="6" width="12.00390625" style="1" customWidth="1"/>
    <col min="7" max="7" width="11.421875" style="1" bestFit="1" customWidth="1"/>
    <col min="8" max="10" width="10.7109375" style="1" customWidth="1"/>
    <col min="11" max="11" width="9.140625" style="1" customWidth="1"/>
    <col min="12" max="12" width="1.8515625" style="1" customWidth="1"/>
    <col min="13" max="13" width="4.421875" style="1" bestFit="1" customWidth="1"/>
    <col min="14" max="14" width="3.8515625" style="1" bestFit="1" customWidth="1"/>
    <col min="15" max="15" width="3.00390625" style="1" bestFit="1" customWidth="1"/>
    <col min="16" max="16384" width="9.140625" style="1" customWidth="1"/>
  </cols>
  <sheetData>
    <row r="1" spans="1:12" ht="18.75">
      <c r="A1" s="218" t="s">
        <v>37</v>
      </c>
      <c r="B1" s="218"/>
      <c r="C1" s="218"/>
      <c r="D1" s="218"/>
      <c r="E1" s="218"/>
      <c r="F1" s="218"/>
      <c r="G1" s="218"/>
      <c r="H1" s="218"/>
      <c r="I1" s="218"/>
      <c r="J1" s="218"/>
      <c r="K1" s="218"/>
      <c r="L1" s="218"/>
    </row>
    <row r="2" spans="1:12" s="12" customFormat="1" ht="12">
      <c r="A2" s="11"/>
      <c r="B2" s="11"/>
      <c r="C2" s="11"/>
      <c r="D2" s="11"/>
      <c r="E2" s="11"/>
      <c r="F2" s="11"/>
      <c r="G2" s="11"/>
      <c r="H2" s="11"/>
      <c r="I2" s="11"/>
      <c r="J2" s="11"/>
      <c r="K2" s="11"/>
      <c r="L2" s="11"/>
    </row>
    <row r="3" spans="1:12" ht="15.75">
      <c r="A3" s="214" t="s">
        <v>51</v>
      </c>
      <c r="B3" s="214"/>
      <c r="C3" s="214"/>
      <c r="D3" s="214"/>
      <c r="E3" s="214"/>
      <c r="F3" s="214"/>
      <c r="G3" s="214"/>
      <c r="H3" s="214"/>
      <c r="I3" s="214"/>
      <c r="J3" s="214"/>
      <c r="K3" s="214"/>
      <c r="L3" s="214"/>
    </row>
    <row r="4" spans="1:12" ht="15.75">
      <c r="A4" s="133"/>
      <c r="B4" s="133"/>
      <c r="C4" s="133"/>
      <c r="D4" s="133"/>
      <c r="E4" s="133"/>
      <c r="F4" s="133"/>
      <c r="G4" s="133"/>
      <c r="H4" s="133"/>
      <c r="I4" s="133"/>
      <c r="J4" s="133"/>
      <c r="K4" s="133"/>
      <c r="L4" s="133"/>
    </row>
    <row r="5" spans="1:12" s="12" customFormat="1" ht="14.25" customHeight="1">
      <c r="A5" s="11"/>
      <c r="B5" s="4" t="s">
        <v>11</v>
      </c>
      <c r="C5" s="1" t="s">
        <v>48</v>
      </c>
      <c r="D5" s="11"/>
      <c r="E5" s="11"/>
      <c r="F5" s="11"/>
      <c r="G5" s="11"/>
      <c r="H5" s="11"/>
      <c r="I5" s="11"/>
      <c r="J5" s="11"/>
      <c r="K5" s="11"/>
      <c r="L5" s="11"/>
    </row>
    <row r="6" spans="1:12" s="12" customFormat="1" ht="14.25" customHeight="1">
      <c r="A6" s="11"/>
      <c r="B6" s="4" t="s">
        <v>7</v>
      </c>
      <c r="C6" s="1"/>
      <c r="D6" s="11"/>
      <c r="E6" s="11"/>
      <c r="F6" s="11"/>
      <c r="G6" s="11"/>
      <c r="H6" s="11"/>
      <c r="I6" s="11"/>
      <c r="J6" s="11"/>
      <c r="K6" s="11"/>
      <c r="L6" s="11"/>
    </row>
    <row r="7" spans="2:15" ht="14.25" customHeight="1">
      <c r="B7" s="4"/>
      <c r="C7" s="1" t="s">
        <v>65</v>
      </c>
      <c r="D7" s="3" t="s">
        <v>66</v>
      </c>
      <c r="E7" s="259" t="s">
        <v>67</v>
      </c>
      <c r="F7" s="260"/>
      <c r="G7" s="260"/>
      <c r="H7" s="260"/>
      <c r="I7" s="260"/>
      <c r="J7" s="260"/>
      <c r="K7" s="260"/>
      <c r="L7" s="260"/>
      <c r="M7" s="260"/>
      <c r="N7" s="260"/>
      <c r="O7" s="261"/>
    </row>
    <row r="8" spans="3:15" ht="14.25" customHeight="1">
      <c r="C8" s="1" t="s">
        <v>15</v>
      </c>
      <c r="D8" s="3" t="s">
        <v>24</v>
      </c>
      <c r="E8" s="259" t="s">
        <v>252</v>
      </c>
      <c r="F8" s="261"/>
      <c r="G8" s="253" t="s">
        <v>253</v>
      </c>
      <c r="H8" s="254"/>
      <c r="I8" s="254"/>
      <c r="J8" s="254"/>
      <c r="K8" s="254"/>
      <c r="L8" s="254"/>
      <c r="M8" s="254"/>
      <c r="N8" s="254"/>
      <c r="O8" s="255"/>
    </row>
    <row r="9" spans="3:15" ht="14.25" customHeight="1">
      <c r="C9" s="1" t="s">
        <v>18</v>
      </c>
      <c r="D9" s="3" t="s">
        <v>24</v>
      </c>
      <c r="E9" s="259" t="s">
        <v>23</v>
      </c>
      <c r="F9" s="261"/>
      <c r="G9" s="253" t="s">
        <v>31</v>
      </c>
      <c r="H9" s="254"/>
      <c r="I9" s="254"/>
      <c r="J9" s="254"/>
      <c r="K9" s="254"/>
      <c r="L9" s="254"/>
      <c r="M9" s="254"/>
      <c r="N9" s="254"/>
      <c r="O9" s="255"/>
    </row>
    <row r="10" spans="2:15" ht="14.25" customHeight="1">
      <c r="B10" s="47"/>
      <c r="C10" s="46" t="s">
        <v>19</v>
      </c>
      <c r="D10" s="84" t="s">
        <v>24</v>
      </c>
      <c r="E10" s="251" t="s">
        <v>29</v>
      </c>
      <c r="F10" s="252"/>
      <c r="G10" s="256" t="s">
        <v>30</v>
      </c>
      <c r="H10" s="257"/>
      <c r="I10" s="257"/>
      <c r="J10" s="257"/>
      <c r="K10" s="257"/>
      <c r="L10" s="257"/>
      <c r="M10" s="257"/>
      <c r="N10" s="257"/>
      <c r="O10" s="258"/>
    </row>
    <row r="11" spans="2:15" ht="30" customHeight="1">
      <c r="B11" s="247" t="s">
        <v>179</v>
      </c>
      <c r="C11" s="248" t="s">
        <v>177</v>
      </c>
      <c r="D11" s="249"/>
      <c r="E11" s="249"/>
      <c r="F11" s="249"/>
      <c r="G11" s="249"/>
      <c r="H11" s="249"/>
      <c r="I11" s="249"/>
      <c r="J11" s="249"/>
      <c r="K11" s="249"/>
      <c r="L11" s="249"/>
      <c r="M11" s="249"/>
      <c r="N11" s="249"/>
      <c r="O11" s="250"/>
    </row>
    <row r="12" spans="3:6" ht="14.25" customHeight="1">
      <c r="C12" s="4" t="s">
        <v>15</v>
      </c>
      <c r="D12" s="4" t="s">
        <v>24</v>
      </c>
      <c r="E12" s="8">
        <v>45</v>
      </c>
      <c r="F12" s="1" t="s">
        <v>34</v>
      </c>
    </row>
    <row r="13" spans="3:6" ht="14.25" customHeight="1">
      <c r="C13" s="47" t="s">
        <v>18</v>
      </c>
      <c r="D13" s="47" t="s">
        <v>24</v>
      </c>
      <c r="E13" s="90">
        <v>3.8</v>
      </c>
      <c r="F13" s="46"/>
    </row>
    <row r="14" spans="3:6" ht="14.25" customHeight="1">
      <c r="C14" s="82" t="s">
        <v>178</v>
      </c>
      <c r="D14" s="83" t="s">
        <v>24</v>
      </c>
      <c r="E14" s="91">
        <f>ROUND(SQRT(E$13)*E12,2)</f>
        <v>87.72</v>
      </c>
      <c r="F14" s="5"/>
    </row>
    <row r="15" spans="2:15" ht="14.25" customHeight="1">
      <c r="B15" s="46"/>
      <c r="C15" s="47" t="s">
        <v>26</v>
      </c>
      <c r="D15" s="47" t="s">
        <v>24</v>
      </c>
      <c r="E15" s="90">
        <f>ROUND(SQRT(3.8)*(E12),0)</f>
        <v>88</v>
      </c>
      <c r="F15" s="46" t="s">
        <v>34</v>
      </c>
      <c r="G15" s="46"/>
      <c r="H15" s="46"/>
      <c r="I15" s="46"/>
      <c r="J15" s="46"/>
      <c r="K15" s="46"/>
      <c r="L15" s="46"/>
      <c r="M15" s="46"/>
      <c r="N15" s="46"/>
      <c r="O15" s="46"/>
    </row>
    <row r="16" spans="1:12" s="12" customFormat="1" ht="14.25" customHeight="1">
      <c r="A16" s="11"/>
      <c r="B16" s="247" t="s">
        <v>180</v>
      </c>
      <c r="C16" s="246" t="s">
        <v>251</v>
      </c>
      <c r="D16" s="1"/>
      <c r="E16" s="1"/>
      <c r="F16" s="11"/>
      <c r="G16" s="11"/>
      <c r="H16" s="11"/>
      <c r="I16" s="11"/>
      <c r="J16" s="11"/>
      <c r="K16" s="11"/>
      <c r="L16" s="11"/>
    </row>
    <row r="17" spans="1:15" s="12" customFormat="1" ht="14.25" customHeight="1">
      <c r="A17" s="11"/>
      <c r="B17" s="11"/>
      <c r="C17" s="4" t="s">
        <v>15</v>
      </c>
      <c r="D17" s="4" t="s">
        <v>24</v>
      </c>
      <c r="E17" s="8">
        <v>50</v>
      </c>
      <c r="F17" s="1" t="s">
        <v>34</v>
      </c>
      <c r="G17" s="11"/>
      <c r="H17" s="11"/>
      <c r="I17" s="11"/>
      <c r="J17" s="11"/>
      <c r="K17" s="1" t="s">
        <v>96</v>
      </c>
      <c r="L17" s="1"/>
      <c r="M17" s="16" t="s">
        <v>99</v>
      </c>
      <c r="N17" s="16" t="s">
        <v>97</v>
      </c>
      <c r="O17" s="16" t="s">
        <v>98</v>
      </c>
    </row>
    <row r="18" spans="1:15" s="12" customFormat="1" ht="14.25" customHeight="1">
      <c r="A18" s="11"/>
      <c r="B18" s="11"/>
      <c r="C18" s="47" t="s">
        <v>18</v>
      </c>
      <c r="D18" s="47" t="s">
        <v>24</v>
      </c>
      <c r="E18" s="90">
        <v>3.8</v>
      </c>
      <c r="F18" s="46"/>
      <c r="G18" s="11"/>
      <c r="H18" s="11"/>
      <c r="I18" s="11"/>
      <c r="J18" s="11"/>
      <c r="K18" s="4" t="s">
        <v>26</v>
      </c>
      <c r="L18" s="2" t="s">
        <v>24</v>
      </c>
      <c r="M18" s="15">
        <v>2300</v>
      </c>
      <c r="N18" s="15">
        <v>96</v>
      </c>
      <c r="O18" s="15">
        <v>97</v>
      </c>
    </row>
    <row r="19" spans="1:15" s="12" customFormat="1" ht="14.25" customHeight="1">
      <c r="A19" s="11"/>
      <c r="B19" s="11"/>
      <c r="C19" s="82" t="s">
        <v>121</v>
      </c>
      <c r="E19" s="91">
        <f>ROUND(SQRT(E$13)*E17,2)</f>
        <v>97.47</v>
      </c>
      <c r="F19" s="5"/>
      <c r="G19" s="11"/>
      <c r="H19" s="11"/>
      <c r="I19" s="11"/>
      <c r="J19" s="11"/>
      <c r="K19" s="11"/>
      <c r="L19" s="11"/>
      <c r="M19" s="15">
        <v>1950</v>
      </c>
      <c r="N19" s="15">
        <v>88</v>
      </c>
      <c r="O19" s="15">
        <v>89</v>
      </c>
    </row>
    <row r="20" spans="1:15" s="12" customFormat="1" ht="14.25" customHeight="1">
      <c r="A20" s="11"/>
      <c r="B20" s="87"/>
      <c r="C20" s="47" t="s">
        <v>26</v>
      </c>
      <c r="D20" s="88" t="s">
        <v>24</v>
      </c>
      <c r="E20" s="90">
        <f>ROUND(SQRT(3.8)*(E17),0)</f>
        <v>97</v>
      </c>
      <c r="F20" s="46" t="s">
        <v>34</v>
      </c>
      <c r="G20" s="87"/>
      <c r="H20" s="87"/>
      <c r="I20" s="87"/>
      <c r="J20" s="87"/>
      <c r="K20" s="87"/>
      <c r="L20" s="87"/>
      <c r="M20" s="89">
        <v>1600</v>
      </c>
      <c r="N20" s="89">
        <v>80</v>
      </c>
      <c r="O20" s="89">
        <v>80</v>
      </c>
    </row>
    <row r="21" spans="1:15" s="12" customFormat="1" ht="14.25" customHeight="1">
      <c r="A21" s="11"/>
      <c r="B21" s="85"/>
      <c r="C21" s="85"/>
      <c r="D21" s="85"/>
      <c r="E21" s="85"/>
      <c r="F21" s="85"/>
      <c r="G21" s="85"/>
      <c r="H21" s="85"/>
      <c r="I21" s="85"/>
      <c r="J21" s="85"/>
      <c r="K21" s="85"/>
      <c r="L21" s="85"/>
      <c r="M21" s="86"/>
      <c r="N21" s="86"/>
      <c r="O21" s="86"/>
    </row>
    <row r="22" spans="1:12" s="12" customFormat="1" ht="14.25" customHeight="1">
      <c r="A22" s="11"/>
      <c r="B22" s="11"/>
      <c r="C22" s="11"/>
      <c r="D22" s="11"/>
      <c r="E22" s="11"/>
      <c r="F22" s="11"/>
      <c r="G22" s="11"/>
      <c r="H22" s="11"/>
      <c r="I22" s="11"/>
      <c r="J22" s="11"/>
      <c r="K22" s="11"/>
      <c r="L22" s="11"/>
    </row>
    <row r="23" spans="1:12" ht="15.75" customHeight="1">
      <c r="A23" s="214" t="s">
        <v>49</v>
      </c>
      <c r="B23" s="214"/>
      <c r="C23" s="214"/>
      <c r="D23" s="214"/>
      <c r="E23" s="214"/>
      <c r="F23" s="214"/>
      <c r="G23" s="214"/>
      <c r="H23" s="214"/>
      <c r="I23" s="214"/>
      <c r="J23" s="214"/>
      <c r="K23" s="214"/>
      <c r="L23" s="214"/>
    </row>
    <row r="24" spans="1:12" s="12" customFormat="1" ht="14.25" customHeight="1">
      <c r="A24" s="11"/>
      <c r="B24" s="11"/>
      <c r="C24" s="11"/>
      <c r="D24" s="11"/>
      <c r="E24" s="11"/>
      <c r="F24" s="11"/>
      <c r="G24" s="11"/>
      <c r="H24" s="11"/>
      <c r="I24" s="11"/>
      <c r="J24" s="11"/>
      <c r="K24" s="11"/>
      <c r="L24" s="11"/>
    </row>
    <row r="25" spans="1:15" ht="48.75" customHeight="1">
      <c r="A25" s="219" t="s">
        <v>124</v>
      </c>
      <c r="B25" s="220"/>
      <c r="C25" s="220"/>
      <c r="D25" s="220"/>
      <c r="E25" s="220"/>
      <c r="F25" s="220"/>
      <c r="G25" s="220"/>
      <c r="H25" s="220"/>
      <c r="I25" s="220"/>
      <c r="J25" s="220"/>
      <c r="K25" s="220"/>
      <c r="L25" s="220"/>
      <c r="M25" s="220"/>
      <c r="N25" s="220"/>
      <c r="O25" s="221"/>
    </row>
    <row r="26" ht="14.25" customHeight="1"/>
    <row r="27" spans="1:12" ht="15.75">
      <c r="A27" s="262" t="s">
        <v>254</v>
      </c>
      <c r="B27" s="263"/>
      <c r="C27" s="263"/>
      <c r="D27" s="263"/>
      <c r="E27" s="263"/>
      <c r="F27" s="263"/>
      <c r="G27" s="263"/>
      <c r="H27" s="263"/>
      <c r="I27" s="263"/>
      <c r="J27" s="263"/>
      <c r="K27" s="263"/>
      <c r="L27" s="264"/>
    </row>
    <row r="28" spans="1:12" ht="15.75">
      <c r="A28" s="137"/>
      <c r="B28" s="138"/>
      <c r="C28" s="138"/>
      <c r="D28" s="138"/>
      <c r="E28" s="138"/>
      <c r="F28" s="138"/>
      <c r="G28" s="138"/>
      <c r="H28" s="138"/>
      <c r="I28" s="138"/>
      <c r="J28" s="138"/>
      <c r="K28" s="138"/>
      <c r="L28" s="139"/>
    </row>
    <row r="29" spans="1:2" ht="14.25" customHeight="1">
      <c r="A29" s="1">
        <v>1</v>
      </c>
      <c r="B29" s="1" t="s">
        <v>10</v>
      </c>
    </row>
    <row r="30" spans="2:3" ht="14.25" customHeight="1">
      <c r="B30" s="4" t="s">
        <v>8</v>
      </c>
      <c r="C30" s="1" t="s">
        <v>9</v>
      </c>
    </row>
    <row r="31" spans="2:15" ht="14.25" customHeight="1">
      <c r="B31" s="4" t="s">
        <v>7</v>
      </c>
      <c r="N31" s="12"/>
      <c r="O31" s="12"/>
    </row>
    <row r="32" spans="3:15" ht="14.25" customHeight="1">
      <c r="C32" s="1" t="s">
        <v>14</v>
      </c>
      <c r="D32" s="3" t="s">
        <v>24</v>
      </c>
      <c r="E32" s="1" t="s">
        <v>20</v>
      </c>
      <c r="N32" s="12"/>
      <c r="O32" s="12"/>
    </row>
    <row r="33" spans="3:5" ht="14.25" customHeight="1">
      <c r="C33" s="1" t="s">
        <v>15</v>
      </c>
      <c r="D33" s="3" t="s">
        <v>24</v>
      </c>
      <c r="E33" s="1" t="s">
        <v>21</v>
      </c>
    </row>
    <row r="34" spans="3:5" ht="14.25" customHeight="1">
      <c r="C34" s="1" t="s">
        <v>17</v>
      </c>
      <c r="D34" s="3" t="s">
        <v>24</v>
      </c>
      <c r="E34" s="1" t="s">
        <v>52</v>
      </c>
    </row>
    <row r="35" spans="3:5" ht="14.25" customHeight="1">
      <c r="C35" s="1" t="s">
        <v>16</v>
      </c>
      <c r="D35" s="3" t="s">
        <v>24</v>
      </c>
      <c r="E35" s="1" t="s">
        <v>22</v>
      </c>
    </row>
    <row r="36" spans="2:15" ht="14.25" customHeight="1">
      <c r="B36" s="46"/>
      <c r="C36" s="171" t="s">
        <v>181</v>
      </c>
      <c r="D36" s="46"/>
      <c r="E36" s="46"/>
      <c r="F36" s="46"/>
      <c r="G36" s="46"/>
      <c r="H36" s="46"/>
      <c r="I36" s="46"/>
      <c r="J36" s="46"/>
      <c r="K36" s="46"/>
      <c r="L36" s="46"/>
      <c r="M36" s="46"/>
      <c r="N36" s="46"/>
      <c r="O36" s="46"/>
    </row>
    <row r="37" spans="2:15" ht="14.25" customHeight="1">
      <c r="B37" s="172"/>
      <c r="C37" s="173"/>
      <c r="D37" s="172"/>
      <c r="E37" s="172"/>
      <c r="F37" s="172"/>
      <c r="G37" s="172"/>
      <c r="H37" s="172"/>
      <c r="I37" s="172"/>
      <c r="J37" s="172"/>
      <c r="K37" s="172"/>
      <c r="L37" s="172"/>
      <c r="M37" s="172"/>
      <c r="N37" s="172"/>
      <c r="O37" s="172"/>
    </row>
    <row r="38" spans="1:15" ht="14.25" customHeight="1">
      <c r="A38" s="1">
        <v>2</v>
      </c>
      <c r="B38" s="5" t="s">
        <v>54</v>
      </c>
      <c r="C38" s="5"/>
      <c r="D38" s="5"/>
      <c r="E38" s="5"/>
      <c r="F38" s="5"/>
      <c r="G38" s="5"/>
      <c r="H38" s="5"/>
      <c r="I38" s="5"/>
      <c r="J38" s="5"/>
      <c r="K38" s="5"/>
      <c r="L38" s="5"/>
      <c r="M38" s="5"/>
      <c r="N38" s="5"/>
      <c r="O38" s="5"/>
    </row>
    <row r="39" spans="2:3" ht="14.25" customHeight="1">
      <c r="B39" s="4" t="s">
        <v>11</v>
      </c>
      <c r="C39" s="1" t="s">
        <v>12</v>
      </c>
    </row>
    <row r="40" ht="14.25" customHeight="1">
      <c r="B40" s="4" t="s">
        <v>7</v>
      </c>
    </row>
    <row r="41" spans="2:3" ht="14.25" customHeight="1">
      <c r="B41" s="4"/>
      <c r="C41" s="1" t="s">
        <v>13</v>
      </c>
    </row>
    <row r="42" spans="2:10" ht="14.25" customHeight="1">
      <c r="B42" s="4"/>
      <c r="C42" s="1" t="s">
        <v>18</v>
      </c>
      <c r="D42" s="3" t="s">
        <v>24</v>
      </c>
      <c r="E42" s="1" t="s">
        <v>23</v>
      </c>
      <c r="G42" s="10" t="s">
        <v>31</v>
      </c>
      <c r="H42" s="10"/>
      <c r="I42" s="10"/>
      <c r="J42" s="10"/>
    </row>
    <row r="43" spans="2:7" ht="14.25" customHeight="1">
      <c r="B43" s="4"/>
      <c r="C43" s="1" t="s">
        <v>19</v>
      </c>
      <c r="D43" s="3" t="s">
        <v>24</v>
      </c>
      <c r="E43" s="1" t="s">
        <v>29</v>
      </c>
      <c r="G43" s="1" t="s">
        <v>30</v>
      </c>
    </row>
    <row r="44" spans="2:15" ht="14.25" customHeight="1">
      <c r="B44" s="47"/>
      <c r="C44" s="171" t="s">
        <v>182</v>
      </c>
      <c r="D44" s="46"/>
      <c r="E44" s="46"/>
      <c r="F44" s="46"/>
      <c r="G44" s="46"/>
      <c r="H44" s="46"/>
      <c r="I44" s="46"/>
      <c r="J44" s="46"/>
      <c r="K44" s="46"/>
      <c r="L44" s="46"/>
      <c r="M44" s="46"/>
      <c r="N44" s="46"/>
      <c r="O44" s="46"/>
    </row>
    <row r="45" spans="2:15" ht="14.25" customHeight="1">
      <c r="B45" s="174"/>
      <c r="C45" s="175"/>
      <c r="D45" s="48"/>
      <c r="E45" s="48"/>
      <c r="F45" s="48"/>
      <c r="G45" s="48"/>
      <c r="H45" s="48"/>
      <c r="I45" s="48"/>
      <c r="J45" s="48"/>
      <c r="K45" s="48"/>
      <c r="L45" s="48"/>
      <c r="M45" s="48"/>
      <c r="N45" s="48"/>
      <c r="O45" s="176"/>
    </row>
    <row r="46" spans="2:15" ht="30.75" customHeight="1">
      <c r="B46" s="13" t="s">
        <v>32</v>
      </c>
      <c r="C46" s="215" t="s">
        <v>123</v>
      </c>
      <c r="D46" s="216"/>
      <c r="E46" s="216"/>
      <c r="F46" s="216"/>
      <c r="G46" s="216"/>
      <c r="H46" s="216"/>
      <c r="I46" s="216"/>
      <c r="J46" s="216"/>
      <c r="K46" s="216"/>
      <c r="L46" s="216"/>
      <c r="M46" s="216"/>
      <c r="N46" s="216"/>
      <c r="O46" s="217"/>
    </row>
    <row r="47" spans="4:7" ht="14.25" customHeight="1">
      <c r="D47" s="6" t="s">
        <v>25</v>
      </c>
      <c r="E47" s="1">
        <v>2300</v>
      </c>
      <c r="F47" s="1" t="s">
        <v>33</v>
      </c>
      <c r="G47" s="1" t="s">
        <v>57</v>
      </c>
    </row>
    <row r="48" spans="4:7" ht="14.25" customHeight="1">
      <c r="D48" s="4" t="s">
        <v>53</v>
      </c>
      <c r="E48" s="1">
        <v>1950</v>
      </c>
      <c r="F48" s="1" t="s">
        <v>33</v>
      </c>
      <c r="G48" s="1" t="s">
        <v>56</v>
      </c>
    </row>
    <row r="49" spans="4:6" ht="14.25" customHeight="1">
      <c r="D49" s="4" t="s">
        <v>15</v>
      </c>
      <c r="E49" s="1">
        <f>E17</f>
        <v>50</v>
      </c>
      <c r="F49" s="1" t="s">
        <v>34</v>
      </c>
    </row>
    <row r="50" spans="4:6" ht="14.25" customHeight="1">
      <c r="D50" s="4" t="s">
        <v>26</v>
      </c>
      <c r="E50" s="1">
        <f>E20</f>
        <v>97</v>
      </c>
      <c r="F50" s="1" t="s">
        <v>34</v>
      </c>
    </row>
    <row r="51" spans="4:7" ht="14.25" customHeight="1">
      <c r="D51" s="4" t="s">
        <v>18</v>
      </c>
      <c r="E51" s="1">
        <v>3.8</v>
      </c>
      <c r="G51" s="4"/>
    </row>
    <row r="52" spans="4:6" ht="14.25" customHeight="1">
      <c r="D52" s="4" t="s">
        <v>59</v>
      </c>
      <c r="E52" s="1">
        <f>ROUND(SQRT(E48/E47)*E49,0)</f>
        <v>46</v>
      </c>
      <c r="F52" s="1" t="str">
        <f>F49</f>
        <v>knots</v>
      </c>
    </row>
    <row r="53" spans="2:15" ht="14.25" customHeight="1">
      <c r="B53" s="46"/>
      <c r="C53" s="46"/>
      <c r="D53" s="47" t="s">
        <v>60</v>
      </c>
      <c r="E53" s="94">
        <f>ROUND(G53,0)</f>
        <v>90</v>
      </c>
      <c r="F53" s="46" t="s">
        <v>34</v>
      </c>
      <c r="G53" s="46">
        <f>ROUND(SQRT(E51)*(SQRT(E48/E47)*E49),5)</f>
        <v>89.74602</v>
      </c>
      <c r="H53" s="95"/>
      <c r="I53" s="95"/>
      <c r="J53" s="46"/>
      <c r="K53" s="46"/>
      <c r="L53" s="46"/>
      <c r="M53" s="46"/>
      <c r="N53" s="46"/>
      <c r="O53" s="46"/>
    </row>
    <row r="54" spans="2:15" ht="14.25" customHeight="1">
      <c r="B54" s="5"/>
      <c r="C54" s="5"/>
      <c r="D54" s="83"/>
      <c r="E54" s="5"/>
      <c r="F54" s="5"/>
      <c r="G54" s="5"/>
      <c r="H54" s="5"/>
      <c r="I54" s="5"/>
      <c r="J54" s="5"/>
      <c r="K54" s="5"/>
      <c r="L54" s="5"/>
      <c r="M54" s="5"/>
      <c r="N54" s="5"/>
      <c r="O54" s="5"/>
    </row>
    <row r="55" ht="14.25" customHeight="1">
      <c r="B55" s="1" t="s">
        <v>50</v>
      </c>
    </row>
    <row r="56" spans="2:7" ht="14.25" customHeight="1">
      <c r="B56" s="4" t="s">
        <v>11</v>
      </c>
      <c r="C56" s="1" t="s">
        <v>100</v>
      </c>
      <c r="G56" s="4"/>
    </row>
    <row r="57" ht="14.25" customHeight="1">
      <c r="B57" s="4" t="s">
        <v>7</v>
      </c>
    </row>
    <row r="58" spans="3:13" ht="14.25" customHeight="1">
      <c r="C58" s="1" t="s">
        <v>62</v>
      </c>
      <c r="M58" s="7"/>
    </row>
    <row r="59" ht="14.25" customHeight="1">
      <c r="C59" s="1" t="s">
        <v>35</v>
      </c>
    </row>
    <row r="60" ht="14.25" customHeight="1">
      <c r="C60" s="8" t="s">
        <v>28</v>
      </c>
    </row>
    <row r="61" ht="14.25" customHeight="1">
      <c r="C61" s="8"/>
    </row>
    <row r="62" spans="1:3" ht="14.25" customHeight="1">
      <c r="A62" s="92" t="s">
        <v>55</v>
      </c>
      <c r="C62" s="8"/>
    </row>
    <row r="63" spans="2:3" ht="14.25" customHeight="1">
      <c r="B63" s="4" t="s">
        <v>61</v>
      </c>
      <c r="C63" s="1" t="s">
        <v>58</v>
      </c>
    </row>
    <row r="64" spans="3:7" ht="14.25" customHeight="1">
      <c r="C64" s="4" t="s">
        <v>60</v>
      </c>
      <c r="E64" s="93">
        <f>ROUND(G64,0)</f>
        <v>89</v>
      </c>
      <c r="F64" s="1" t="s">
        <v>34</v>
      </c>
      <c r="G64" s="14">
        <f>ROUND(E50*(SQRT(E48/E47)),5)</f>
        <v>89.31515</v>
      </c>
    </row>
    <row r="65" spans="3:15" ht="30.75" customHeight="1">
      <c r="C65" s="208" t="str">
        <f>CONCATENATE("NOTE: threre is actually a verly slight difference in the two formulas (Va = ",ROUND(E50*SQRT(E48/E47),3)," for direct derivation versus  Va = ",ROUND(SQRT(E51)*(SQRT(E48/E47)*E49),3)," for computation via  Vs2) , but they round to the same airspeed.")</f>
        <v>NOTE: threre is actually a verly slight difference in the two formulas (Va = 89.315 for direct derivation versus  Va = 89.746 for computation via  Vs2) , but they round to the same airspeed.</v>
      </c>
      <c r="D65" s="209"/>
      <c r="E65" s="209"/>
      <c r="F65" s="209"/>
      <c r="G65" s="209"/>
      <c r="H65" s="209"/>
      <c r="I65" s="209"/>
      <c r="J65" s="209"/>
      <c r="K65" s="209"/>
      <c r="L65" s="209"/>
      <c r="M65" s="209"/>
      <c r="N65" s="209"/>
      <c r="O65" s="210"/>
    </row>
    <row r="66" ht="14.25" customHeight="1">
      <c r="D66" s="4"/>
    </row>
    <row r="67" ht="14.25" customHeight="1">
      <c r="D67" s="4"/>
    </row>
    <row r="68" spans="1:12" ht="14.25" customHeight="1">
      <c r="A68" s="214" t="s">
        <v>38</v>
      </c>
      <c r="B68" s="214"/>
      <c r="C68" s="214"/>
      <c r="D68" s="214"/>
      <c r="E68" s="214"/>
      <c r="F68" s="214"/>
      <c r="G68" s="214"/>
      <c r="H68" s="214"/>
      <c r="I68" s="214"/>
      <c r="J68" s="214"/>
      <c r="K68" s="214"/>
      <c r="L68" s="214"/>
    </row>
    <row r="69" ht="14.25" customHeight="1"/>
    <row r="70" spans="2:15" ht="60" customHeight="1">
      <c r="B70" s="208" t="s">
        <v>40</v>
      </c>
      <c r="C70" s="209"/>
      <c r="D70" s="209"/>
      <c r="E70" s="209"/>
      <c r="F70" s="209"/>
      <c r="G70" s="209"/>
      <c r="H70" s="209"/>
      <c r="I70" s="209"/>
      <c r="J70" s="209"/>
      <c r="K70" s="209"/>
      <c r="L70" s="209"/>
      <c r="M70" s="209"/>
      <c r="N70" s="209"/>
      <c r="O70" s="210"/>
    </row>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spans="2:15" ht="45.75" customHeight="1">
      <c r="B90" s="211" t="s">
        <v>95</v>
      </c>
      <c r="C90" s="212"/>
      <c r="D90" s="212"/>
      <c r="E90" s="212"/>
      <c r="F90" s="212"/>
      <c r="G90" s="213"/>
      <c r="I90" s="208" t="s">
        <v>94</v>
      </c>
      <c r="J90" s="209"/>
      <c r="K90" s="209"/>
      <c r="L90" s="209"/>
      <c r="M90" s="209"/>
      <c r="N90" s="209"/>
      <c r="O90" s="209"/>
    </row>
    <row r="91" ht="14.25" customHeight="1"/>
    <row r="92" spans="2:15" ht="33" customHeight="1">
      <c r="B92" s="208" t="s">
        <v>39</v>
      </c>
      <c r="C92" s="209"/>
      <c r="D92" s="209"/>
      <c r="E92" s="209"/>
      <c r="F92" s="209"/>
      <c r="G92" s="209"/>
      <c r="H92" s="209"/>
      <c r="I92" s="209"/>
      <c r="J92" s="209"/>
      <c r="K92" s="209"/>
      <c r="L92" s="209"/>
      <c r="M92" s="209"/>
      <c r="N92" s="209"/>
      <c r="O92" s="210"/>
    </row>
    <row r="94" spans="2:15" ht="77.25" customHeight="1">
      <c r="B94" s="208" t="s">
        <v>122</v>
      </c>
      <c r="C94" s="209"/>
      <c r="D94" s="209"/>
      <c r="E94" s="209"/>
      <c r="F94" s="209"/>
      <c r="G94" s="209"/>
      <c r="H94" s="209"/>
      <c r="I94" s="209"/>
      <c r="J94" s="209"/>
      <c r="K94" s="209"/>
      <c r="L94" s="209"/>
      <c r="M94" s="209"/>
      <c r="N94" s="209"/>
      <c r="O94" s="210"/>
    </row>
  </sheetData>
  <sheetProtection sheet="1" objects="1" scenarios="1" selectLockedCells="1" selectUnlockedCells="1"/>
  <mergeCells count="21">
    <mergeCell ref="G8:O8"/>
    <mergeCell ref="E7:O7"/>
    <mergeCell ref="E8:F8"/>
    <mergeCell ref="E10:F10"/>
    <mergeCell ref="E9:F9"/>
    <mergeCell ref="C46:O46"/>
    <mergeCell ref="A1:L1"/>
    <mergeCell ref="A3:L3"/>
    <mergeCell ref="A23:L23"/>
    <mergeCell ref="A27:L27"/>
    <mergeCell ref="A25:O25"/>
    <mergeCell ref="C11:O11"/>
    <mergeCell ref="G9:O9"/>
    <mergeCell ref="G10:O10"/>
    <mergeCell ref="B94:O94"/>
    <mergeCell ref="I90:O90"/>
    <mergeCell ref="B90:G90"/>
    <mergeCell ref="A68:L68"/>
    <mergeCell ref="C65:O65"/>
    <mergeCell ref="B70:O70"/>
    <mergeCell ref="B92:O92"/>
  </mergeCells>
  <printOptions/>
  <pageMargins left="0.7" right="0.7" top="0.75" bottom="0.75" header="0.3" footer="0.3"/>
  <pageSetup horizontalDpi="600" verticalDpi="600" orientation="portrait" scale="84" r:id="rId2"/>
  <rowBreaks count="1" manualBreakCount="1">
    <brk id="71" max="255" man="1"/>
  </rowBreaks>
  <colBreaks count="1" manualBreakCount="1">
    <brk id="13" max="65535" man="1"/>
  </colBreaks>
  <drawing r:id="rId1"/>
</worksheet>
</file>

<file path=xl/worksheets/sheet3.xml><?xml version="1.0" encoding="utf-8"?>
<worksheet xmlns="http://schemas.openxmlformats.org/spreadsheetml/2006/main" xmlns:r="http://schemas.openxmlformats.org/officeDocument/2006/relationships">
  <dimension ref="A1:AB130"/>
  <sheetViews>
    <sheetView showGridLines="0" zoomScale="85" zoomScaleNormal="85" zoomScalePageLayoutView="0" workbookViewId="0" topLeftCell="A1">
      <selection activeCell="A1" sqref="A1:AA1"/>
    </sheetView>
  </sheetViews>
  <sheetFormatPr defaultColWidth="9.140625" defaultRowHeight="15"/>
  <cols>
    <col min="1" max="2" width="5.7109375" style="48" customWidth="1"/>
    <col min="3" max="3" width="20.7109375" style="48" customWidth="1"/>
    <col min="4" max="4" width="2.7109375" style="50" customWidth="1"/>
    <col min="5" max="5" width="9.28125" style="48" customWidth="1"/>
    <col min="6" max="6" width="9.28125" style="64" customWidth="1"/>
    <col min="7" max="7" width="9.28125" style="65" customWidth="1"/>
    <col min="8" max="9" width="1.7109375" style="65" customWidth="1"/>
    <col min="10" max="10" width="5.8515625" style="65" bestFit="1" customWidth="1"/>
    <col min="11" max="11" width="8.57421875" style="65" customWidth="1"/>
    <col min="12" max="13" width="1.7109375" style="65" customWidth="1"/>
    <col min="14" max="14" width="5.8515625" style="65" bestFit="1" customWidth="1"/>
    <col min="15" max="15" width="8.57421875" style="65" customWidth="1"/>
    <col min="16" max="17" width="1.7109375" style="65" customWidth="1"/>
    <col min="18" max="18" width="5.8515625" style="65" bestFit="1" customWidth="1"/>
    <col min="19" max="19" width="8.57421875" style="65" customWidth="1"/>
    <col min="20" max="21" width="1.7109375" style="48" customWidth="1"/>
    <col min="22" max="22" width="6.57421875" style="48" bestFit="1" customWidth="1"/>
    <col min="23" max="23" width="8.57421875" style="48" customWidth="1"/>
    <col min="24" max="25" width="1.7109375" style="48" customWidth="1"/>
    <col min="26" max="26" width="7.421875" style="48" bestFit="1" customWidth="1"/>
    <col min="27" max="27" width="7.421875" style="48" customWidth="1"/>
    <col min="28" max="16384" width="9.140625" style="48" customWidth="1"/>
  </cols>
  <sheetData>
    <row r="1" spans="1:27" ht="18.75" customHeight="1">
      <c r="A1" s="243" t="s">
        <v>46</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row>
    <row r="2" spans="1:27" ht="15.75" customHeight="1">
      <c r="A2" s="244" t="s">
        <v>47</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row>
    <row r="3" spans="1:27" ht="14.25" customHeight="1">
      <c r="A3" s="244" t="s">
        <v>63</v>
      </c>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row>
    <row r="4" ht="14.25" customHeight="1"/>
    <row r="5" spans="1:27" ht="14.25" customHeight="1">
      <c r="A5" s="177" t="s">
        <v>234</v>
      </c>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row>
    <row r="6" spans="1:27" ht="14.25" customHeight="1">
      <c r="A6" s="135"/>
      <c r="C6" s="135"/>
      <c r="D6" s="135"/>
      <c r="E6" s="135"/>
      <c r="F6" s="135"/>
      <c r="G6" s="135"/>
      <c r="H6" s="135"/>
      <c r="I6" s="135"/>
      <c r="J6" s="135"/>
      <c r="K6" s="135"/>
      <c r="L6" s="135"/>
      <c r="M6" s="135"/>
      <c r="N6" s="135"/>
      <c r="O6" s="135"/>
      <c r="P6" s="135"/>
      <c r="Q6" s="135"/>
      <c r="R6" s="135"/>
      <c r="S6" s="135"/>
      <c r="T6" s="135"/>
      <c r="U6" s="135"/>
      <c r="V6" s="135"/>
      <c r="W6" s="135"/>
      <c r="X6" s="135"/>
      <c r="Y6" s="135"/>
      <c r="Z6" s="135"/>
      <c r="AA6" s="135"/>
    </row>
    <row r="7" spans="1:27" s="157" customFormat="1" ht="14.25" customHeight="1">
      <c r="A7" s="135"/>
      <c r="B7" t="s">
        <v>162</v>
      </c>
      <c r="C7"/>
      <c r="D7" s="135"/>
      <c r="E7" s="135"/>
      <c r="F7" s="135"/>
      <c r="G7" s="135"/>
      <c r="H7" s="135"/>
      <c r="I7" s="135"/>
      <c r="J7" s="135"/>
      <c r="K7" s="135"/>
      <c r="L7" s="135"/>
      <c r="M7" s="135"/>
      <c r="N7" s="135"/>
      <c r="O7" s="135"/>
      <c r="P7" s="135"/>
      <c r="Q7" s="135"/>
      <c r="R7" s="135"/>
      <c r="S7" s="135"/>
      <c r="T7" s="135"/>
      <c r="U7" s="135"/>
      <c r="V7" s="135"/>
      <c r="W7" s="135"/>
      <c r="X7" s="135"/>
      <c r="Y7" s="135"/>
      <c r="Z7" s="135"/>
      <c r="AA7" s="135"/>
    </row>
    <row r="8" spans="1:27" ht="14.25" customHeight="1">
      <c r="A8" s="135"/>
      <c r="B8" t="s">
        <v>154</v>
      </c>
      <c r="C8"/>
      <c r="D8" s="135"/>
      <c r="E8" s="135"/>
      <c r="F8" s="135"/>
      <c r="G8" s="135"/>
      <c r="H8" s="135"/>
      <c r="I8" s="135"/>
      <c r="J8" s="135"/>
      <c r="K8" s="135"/>
      <c r="L8" s="135"/>
      <c r="M8" s="135"/>
      <c r="N8" s="135"/>
      <c r="O8" s="135"/>
      <c r="P8" s="135"/>
      <c r="Q8" s="135"/>
      <c r="R8" s="135"/>
      <c r="S8" s="135"/>
      <c r="T8" s="135"/>
      <c r="U8" s="135"/>
      <c r="V8" s="135"/>
      <c r="W8" s="135"/>
      <c r="X8" s="135"/>
      <c r="Y8" s="135"/>
      <c r="Z8" s="135"/>
      <c r="AA8" s="135"/>
    </row>
    <row r="9" spans="1:27" ht="14.25" customHeight="1">
      <c r="A9" s="135"/>
      <c r="B9" t="s">
        <v>155</v>
      </c>
      <c r="C9" s="135"/>
      <c r="D9" s="135"/>
      <c r="F9" s="135"/>
      <c r="G9" s="135"/>
      <c r="H9" s="135"/>
      <c r="I9" s="135"/>
      <c r="J9" s="135"/>
      <c r="K9" s="135"/>
      <c r="L9" s="135"/>
      <c r="M9" s="135"/>
      <c r="N9" s="135"/>
      <c r="O9" s="135"/>
      <c r="P9" s="135"/>
      <c r="Q9" s="135"/>
      <c r="R9" s="135"/>
      <c r="S9" s="135"/>
      <c r="T9" s="135"/>
      <c r="U9" s="135"/>
      <c r="V9" s="135"/>
      <c r="W9" s="135"/>
      <c r="X9" s="135"/>
      <c r="Y9" s="135"/>
      <c r="Z9" s="135"/>
      <c r="AA9" s="135"/>
    </row>
    <row r="10" spans="1:27" ht="14.25" customHeight="1">
      <c r="A10" s="135"/>
      <c r="C10" t="s">
        <v>163</v>
      </c>
      <c r="D10" s="135"/>
      <c r="F10" s="135"/>
      <c r="G10" s="135"/>
      <c r="H10" s="135"/>
      <c r="I10" s="135"/>
      <c r="J10" s="135"/>
      <c r="K10" s="135"/>
      <c r="L10" s="135"/>
      <c r="M10" s="135"/>
      <c r="N10" s="135"/>
      <c r="O10" s="135"/>
      <c r="P10" s="135"/>
      <c r="Q10" s="135"/>
      <c r="R10" s="135"/>
      <c r="S10" s="135"/>
      <c r="T10" s="135"/>
      <c r="U10" s="135"/>
      <c r="V10" s="135"/>
      <c r="W10" s="135"/>
      <c r="X10" s="135"/>
      <c r="Y10" s="135"/>
      <c r="Z10" s="135"/>
      <c r="AA10" s="135"/>
    </row>
    <row r="11" spans="1:27" ht="14.25" customHeight="1">
      <c r="A11" s="135"/>
      <c r="C11" t="s">
        <v>156</v>
      </c>
      <c r="D11" s="135"/>
      <c r="F11" s="135"/>
      <c r="G11" s="135"/>
      <c r="H11" s="135"/>
      <c r="I11" s="135"/>
      <c r="J11" s="135"/>
      <c r="K11" s="135"/>
      <c r="L11" s="135"/>
      <c r="M11" s="135"/>
      <c r="N11" s="135"/>
      <c r="O11" s="135"/>
      <c r="P11" s="135"/>
      <c r="Q11" s="135"/>
      <c r="R11" s="135"/>
      <c r="S11" s="135"/>
      <c r="T11" s="135"/>
      <c r="U11" s="135"/>
      <c r="V11" s="135"/>
      <c r="W11" s="135"/>
      <c r="X11" s="135"/>
      <c r="Y11" s="135"/>
      <c r="Z11" s="135"/>
      <c r="AA11" s="135"/>
    </row>
    <row r="12" spans="1:27" ht="14.25" customHeight="1">
      <c r="A12" s="135"/>
      <c r="C12" t="s">
        <v>157</v>
      </c>
      <c r="D12" s="135"/>
      <c r="F12" s="48"/>
      <c r="G12" s="135"/>
      <c r="H12" s="135"/>
      <c r="I12" s="135"/>
      <c r="J12" s="135"/>
      <c r="K12" s="135"/>
      <c r="L12" s="135"/>
      <c r="M12" s="135"/>
      <c r="N12" s="135"/>
      <c r="O12" s="135"/>
      <c r="P12" s="135"/>
      <c r="Q12" s="135"/>
      <c r="R12" s="135"/>
      <c r="S12" s="135"/>
      <c r="T12" s="135"/>
      <c r="U12" s="135"/>
      <c r="V12" s="135"/>
      <c r="W12" s="135"/>
      <c r="X12" s="135"/>
      <c r="Y12" s="135"/>
      <c r="Z12" s="135"/>
      <c r="AA12" s="135"/>
    </row>
    <row r="13" spans="1:27" ht="14.25" customHeight="1">
      <c r="A13" s="135"/>
      <c r="B13" t="s">
        <v>158</v>
      </c>
      <c r="C13" s="135"/>
      <c r="D13" s="135"/>
      <c r="F13" s="48"/>
      <c r="G13" s="135"/>
      <c r="H13" s="135"/>
      <c r="I13" s="135"/>
      <c r="J13" s="135"/>
      <c r="K13" s="135"/>
      <c r="L13" s="135"/>
      <c r="M13" s="135"/>
      <c r="N13" s="135"/>
      <c r="O13" s="135"/>
      <c r="P13" s="135"/>
      <c r="Q13" s="135"/>
      <c r="R13" s="135"/>
      <c r="S13" s="135"/>
      <c r="T13" s="135"/>
      <c r="U13" s="135"/>
      <c r="V13" s="135"/>
      <c r="W13" s="135"/>
      <c r="X13" s="135"/>
      <c r="Y13" s="135"/>
      <c r="Z13" s="135"/>
      <c r="AA13" s="135"/>
    </row>
    <row r="14" spans="1:27" ht="14.25" customHeight="1">
      <c r="A14" s="135"/>
      <c r="C14" t="s">
        <v>159</v>
      </c>
      <c r="D14" s="135"/>
      <c r="F14" s="135"/>
      <c r="G14" s="135"/>
      <c r="H14" s="135"/>
      <c r="I14" s="135"/>
      <c r="J14" s="135"/>
      <c r="K14" s="135"/>
      <c r="L14" s="135"/>
      <c r="M14" s="135"/>
      <c r="N14" s="135"/>
      <c r="O14" s="135"/>
      <c r="P14" s="135"/>
      <c r="Q14" s="135"/>
      <c r="R14" s="135"/>
      <c r="S14" s="135"/>
      <c r="T14" s="135"/>
      <c r="U14" s="135"/>
      <c r="V14" s="135"/>
      <c r="W14" s="135"/>
      <c r="X14" s="135"/>
      <c r="Y14" s="135"/>
      <c r="Z14" s="135"/>
      <c r="AA14" s="135"/>
    </row>
    <row r="15" spans="1:27" ht="14.25" customHeight="1">
      <c r="A15" s="135"/>
      <c r="C15" t="s">
        <v>160</v>
      </c>
      <c r="D15" s="135"/>
      <c r="F15" s="135"/>
      <c r="G15" s="135"/>
      <c r="H15" s="135"/>
      <c r="I15" s="135"/>
      <c r="J15" s="135"/>
      <c r="K15" s="135"/>
      <c r="L15" s="135"/>
      <c r="M15" s="135"/>
      <c r="N15" s="135"/>
      <c r="O15" s="135"/>
      <c r="P15" s="135"/>
      <c r="Q15" s="135"/>
      <c r="R15" s="135"/>
      <c r="S15" s="135"/>
      <c r="T15" s="135"/>
      <c r="U15" s="135"/>
      <c r="V15" s="135"/>
      <c r="W15" s="135"/>
      <c r="X15" s="135"/>
      <c r="Y15" s="135"/>
      <c r="Z15" s="135"/>
      <c r="AA15" s="135"/>
    </row>
    <row r="16" spans="1:27" ht="14.25" customHeight="1">
      <c r="A16" s="135"/>
      <c r="B16" t="s">
        <v>161</v>
      </c>
      <c r="C16" s="135"/>
      <c r="D16" s="135"/>
      <c r="F16" s="135"/>
      <c r="G16" s="135"/>
      <c r="H16" s="135"/>
      <c r="I16" s="135"/>
      <c r="J16" s="135"/>
      <c r="K16" s="135"/>
      <c r="L16" s="135"/>
      <c r="M16" s="135"/>
      <c r="N16" s="135"/>
      <c r="O16" s="135"/>
      <c r="P16" s="135"/>
      <c r="Q16" s="135"/>
      <c r="R16" s="135"/>
      <c r="S16" s="135"/>
      <c r="T16" s="135"/>
      <c r="U16" s="135"/>
      <c r="V16" s="135"/>
      <c r="W16" s="135"/>
      <c r="X16" s="135"/>
      <c r="Y16" s="135"/>
      <c r="Z16" s="135"/>
      <c r="AA16" s="135"/>
    </row>
    <row r="17" spans="1:27" ht="14.25" customHeight="1">
      <c r="A17" s="155"/>
      <c r="B17"/>
      <c r="C17" s="155"/>
      <c r="D17" s="155"/>
      <c r="F17" s="155"/>
      <c r="G17" s="155"/>
      <c r="H17" s="155"/>
      <c r="I17" s="155"/>
      <c r="J17" s="155"/>
      <c r="K17" s="155"/>
      <c r="L17" s="155"/>
      <c r="M17" s="155"/>
      <c r="N17" s="155"/>
      <c r="O17" s="155"/>
      <c r="P17" s="155"/>
      <c r="Q17" s="155"/>
      <c r="R17" s="155"/>
      <c r="S17" s="155"/>
      <c r="T17" s="155"/>
      <c r="U17" s="155"/>
      <c r="V17" s="155"/>
      <c r="W17" s="155"/>
      <c r="X17" s="155"/>
      <c r="Y17" s="155"/>
      <c r="Z17" s="155"/>
      <c r="AA17" s="155"/>
    </row>
    <row r="18" spans="1:27" ht="14.25" customHeight="1">
      <c r="A18" s="155"/>
      <c r="B18"/>
      <c r="C18" s="155"/>
      <c r="D18" s="155"/>
      <c r="F18" s="155"/>
      <c r="G18" s="155"/>
      <c r="H18" s="155"/>
      <c r="I18" s="155"/>
      <c r="J18" s="155"/>
      <c r="K18" s="155"/>
      <c r="L18" s="155"/>
      <c r="M18" s="155"/>
      <c r="N18" s="155"/>
      <c r="O18" s="155"/>
      <c r="P18" s="155"/>
      <c r="Q18" s="155"/>
      <c r="R18" s="155"/>
      <c r="S18" s="155"/>
      <c r="T18" s="155"/>
      <c r="U18" s="155"/>
      <c r="V18" s="155"/>
      <c r="W18" s="155"/>
      <c r="X18" s="155"/>
      <c r="Y18" s="155"/>
      <c r="Z18" s="155"/>
      <c r="AA18" s="155"/>
    </row>
    <row r="19" spans="1:27" ht="14.25" customHeight="1">
      <c r="A19" s="239" t="s">
        <v>119</v>
      </c>
      <c r="B19" s="239"/>
      <c r="C19" s="239"/>
      <c r="D19" s="239"/>
      <c r="E19" s="239"/>
      <c r="F19" s="239"/>
      <c r="G19" s="239"/>
      <c r="H19" s="239"/>
      <c r="I19" s="239"/>
      <c r="J19" s="239"/>
      <c r="K19" s="239"/>
      <c r="L19" s="239"/>
      <c r="M19" s="239"/>
      <c r="N19" s="239"/>
      <c r="O19" s="239"/>
      <c r="P19" s="239"/>
      <c r="Q19" s="239"/>
      <c r="R19" s="239"/>
      <c r="S19" s="239"/>
      <c r="T19" s="239"/>
      <c r="U19" s="239"/>
      <c r="V19" s="239"/>
      <c r="W19" s="239"/>
      <c r="X19" s="239"/>
      <c r="Y19" s="49"/>
      <c r="Z19" s="49"/>
      <c r="AA19" s="49"/>
    </row>
    <row r="20" spans="1:27" ht="14.25" customHeight="1">
      <c r="A20" s="239" t="s">
        <v>64</v>
      </c>
      <c r="B20" s="239"/>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row>
    <row r="21" spans="1:27" ht="14.25" customHeight="1">
      <c r="A21" s="177" t="s">
        <v>43</v>
      </c>
      <c r="B21" s="177"/>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row>
    <row r="22" spans="1:27" s="49" customFormat="1" ht="14.25" customHeight="1">
      <c r="A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row>
    <row r="23" spans="5:22" ht="44.25" customHeight="1">
      <c r="E23" s="238" t="s">
        <v>115</v>
      </c>
      <c r="F23" s="158" t="s">
        <v>0</v>
      </c>
      <c r="G23" s="79" t="s">
        <v>1</v>
      </c>
      <c r="H23" s="79"/>
      <c r="I23" s="79"/>
      <c r="J23" s="79"/>
      <c r="K23" s="79"/>
      <c r="L23" s="79"/>
      <c r="M23" s="79"/>
      <c r="N23" s="79"/>
      <c r="O23" s="135"/>
      <c r="P23" s="135"/>
      <c r="Q23" s="135"/>
      <c r="R23" s="135"/>
      <c r="S23" s="135"/>
      <c r="T23" s="135"/>
      <c r="U23" s="135"/>
      <c r="V23" s="135"/>
    </row>
    <row r="24" spans="5:22" ht="33.75">
      <c r="E24" s="238"/>
      <c r="F24" s="159" t="s">
        <v>113</v>
      </c>
      <c r="G24" s="51" t="s">
        <v>2</v>
      </c>
      <c r="H24" s="51"/>
      <c r="I24" s="51"/>
      <c r="J24" s="51"/>
      <c r="K24" s="51"/>
      <c r="L24" s="165"/>
      <c r="M24" s="51"/>
      <c r="N24" s="51"/>
      <c r="O24" s="135"/>
      <c r="P24" s="135"/>
      <c r="Q24" s="135"/>
      <c r="R24" s="135"/>
      <c r="S24" s="135"/>
      <c r="T24" s="135"/>
      <c r="U24" s="135"/>
      <c r="V24" s="135"/>
    </row>
    <row r="25" spans="3:22" ht="15">
      <c r="C25" s="236" t="s">
        <v>114</v>
      </c>
      <c r="D25" s="236"/>
      <c r="E25" s="237"/>
      <c r="F25" s="160"/>
      <c r="G25" s="52"/>
      <c r="H25" s="52"/>
      <c r="I25" s="52"/>
      <c r="J25" s="52"/>
      <c r="K25" s="52"/>
      <c r="L25" s="52"/>
      <c r="M25" s="52"/>
      <c r="N25" s="52"/>
      <c r="O25" s="135"/>
      <c r="P25" s="135"/>
      <c r="Q25" s="135"/>
      <c r="R25" s="135"/>
      <c r="S25" s="135"/>
      <c r="T25" s="135"/>
      <c r="U25" s="135"/>
      <c r="V25" s="135"/>
    </row>
    <row r="26" spans="3:20" ht="21.75" customHeight="1">
      <c r="C26" s="53"/>
      <c r="D26" s="53"/>
      <c r="E26" s="163" t="s">
        <v>27</v>
      </c>
      <c r="F26" s="162"/>
      <c r="G26" s="53"/>
      <c r="H26" s="134"/>
      <c r="I26" s="134"/>
      <c r="J26" s="134"/>
      <c r="K26" s="134"/>
      <c r="L26" s="134"/>
      <c r="M26" s="134"/>
      <c r="N26" s="134"/>
      <c r="O26" s="134"/>
      <c r="P26" s="134"/>
      <c r="Q26" s="134"/>
      <c r="R26" s="134"/>
      <c r="S26" s="134"/>
      <c r="T26" s="52"/>
    </row>
    <row r="27" spans="2:20" ht="9" customHeight="1">
      <c r="B27" s="53" t="s">
        <v>36</v>
      </c>
      <c r="D27" s="80"/>
      <c r="E27" s="164">
        <v>500</v>
      </c>
      <c r="F27" s="163"/>
      <c r="G27" s="161"/>
      <c r="H27" s="80"/>
      <c r="I27" s="80"/>
      <c r="J27" s="48"/>
      <c r="K27" s="80"/>
      <c r="L27" s="80"/>
      <c r="M27" s="80"/>
      <c r="N27" s="80"/>
      <c r="O27" s="80"/>
      <c r="P27" s="80"/>
      <c r="Q27" s="80"/>
      <c r="R27" s="80"/>
      <c r="S27" s="80"/>
      <c r="T27" s="52"/>
    </row>
    <row r="28" spans="2:28" s="55" customFormat="1" ht="10.5" customHeight="1">
      <c r="B28" s="179" t="s">
        <v>117</v>
      </c>
      <c r="D28" s="182"/>
      <c r="E28" s="180" t="s">
        <v>164</v>
      </c>
      <c r="F28" s="183"/>
      <c r="G28" s="184"/>
      <c r="H28" s="128"/>
      <c r="I28" s="128"/>
      <c r="J28" s="128"/>
      <c r="K28" s="128"/>
      <c r="L28" s="128"/>
      <c r="M28" s="128"/>
      <c r="N28" s="128"/>
      <c r="O28" s="128"/>
      <c r="P28" s="128"/>
      <c r="Q28" s="128"/>
      <c r="R28" s="128"/>
      <c r="S28" s="128"/>
      <c r="T28" s="128"/>
      <c r="U28" s="128"/>
      <c r="V28" s="128"/>
      <c r="W28" s="128"/>
      <c r="X28" s="128"/>
      <c r="Y28" s="128"/>
      <c r="Z28" s="128"/>
      <c r="AA28" s="128"/>
      <c r="AB28" s="128"/>
    </row>
    <row r="29" spans="2:28" ht="9.75" customHeight="1">
      <c r="B29" s="73"/>
      <c r="C29" s="233" t="s">
        <v>6</v>
      </c>
      <c r="E29" s="56">
        <v>500</v>
      </c>
      <c r="F29" s="57">
        <f aca="true" t="shared" si="0" ref="F29:F66">2.1+(24000/(E29+10000))</f>
        <v>4.385714285714286</v>
      </c>
      <c r="G29" s="71">
        <f>IF(F29&gt;3.8,3.8,F29)</f>
        <v>3.8</v>
      </c>
      <c r="H29" s="128"/>
      <c r="I29" s="128"/>
      <c r="J29" s="128"/>
      <c r="K29" s="128"/>
      <c r="L29" s="128"/>
      <c r="M29" s="128"/>
      <c r="N29" s="128"/>
      <c r="O29" s="128"/>
      <c r="P29" s="128"/>
      <c r="Q29" s="128"/>
      <c r="R29" s="128"/>
      <c r="S29" s="128"/>
      <c r="T29" s="128"/>
      <c r="U29" s="128"/>
      <c r="V29" s="128"/>
      <c r="W29" s="128"/>
      <c r="X29" s="128"/>
      <c r="Y29" s="128"/>
      <c r="Z29" s="128"/>
      <c r="AA29" s="128"/>
      <c r="AB29" s="128"/>
    </row>
    <row r="30" spans="2:28" ht="9.75" customHeight="1">
      <c r="B30" s="73"/>
      <c r="C30" s="233"/>
      <c r="E30" s="56">
        <f aca="true" t="shared" si="1" ref="E30:E66">E29+E$27</f>
        <v>1000</v>
      </c>
      <c r="F30" s="57">
        <f t="shared" si="0"/>
        <v>4.281818181818181</v>
      </c>
      <c r="G30" s="71">
        <f aca="true" t="shared" si="2" ref="G30:G66">IF(F30&gt;3.8,3.8,F30)</f>
        <v>3.8</v>
      </c>
      <c r="H30" s="128"/>
      <c r="I30" s="128"/>
      <c r="J30" s="128"/>
      <c r="K30" s="128"/>
      <c r="L30" s="128"/>
      <c r="M30" s="128"/>
      <c r="N30" s="128"/>
      <c r="O30" s="128"/>
      <c r="P30" s="128"/>
      <c r="Q30" s="128"/>
      <c r="R30" s="128"/>
      <c r="S30" s="128"/>
      <c r="T30" s="128"/>
      <c r="U30" s="128"/>
      <c r="V30" s="128"/>
      <c r="W30" s="128"/>
      <c r="X30" s="128"/>
      <c r="Y30" s="128"/>
      <c r="Z30" s="128"/>
      <c r="AA30" s="128"/>
      <c r="AB30" s="128"/>
    </row>
    <row r="31" spans="2:28" ht="9.75" customHeight="1">
      <c r="B31" s="73"/>
      <c r="C31" s="233"/>
      <c r="E31" s="56">
        <f t="shared" si="1"/>
        <v>1500</v>
      </c>
      <c r="F31" s="57">
        <f t="shared" si="0"/>
        <v>4.1869565217391305</v>
      </c>
      <c r="G31" s="71">
        <f t="shared" si="2"/>
        <v>3.8</v>
      </c>
      <c r="H31" s="128"/>
      <c r="I31" s="128"/>
      <c r="J31" s="128"/>
      <c r="K31" s="128"/>
      <c r="L31" s="128"/>
      <c r="M31" s="128"/>
      <c r="N31" s="128"/>
      <c r="O31" s="128"/>
      <c r="P31" s="128"/>
      <c r="Q31" s="128"/>
      <c r="R31" s="128"/>
      <c r="S31" s="128"/>
      <c r="T31" s="128"/>
      <c r="U31" s="128"/>
      <c r="V31" s="128"/>
      <c r="W31" s="128"/>
      <c r="X31" s="128"/>
      <c r="Y31" s="128"/>
      <c r="Z31" s="128"/>
      <c r="AA31" s="128"/>
      <c r="AB31" s="128"/>
    </row>
    <row r="32" spans="2:28" ht="9.75" customHeight="1">
      <c r="B32" s="73"/>
      <c r="C32" s="233"/>
      <c r="E32" s="56">
        <f t="shared" si="1"/>
        <v>2000</v>
      </c>
      <c r="F32" s="57">
        <f t="shared" si="0"/>
        <v>4.1</v>
      </c>
      <c r="G32" s="71">
        <f t="shared" si="2"/>
        <v>3.8</v>
      </c>
      <c r="H32" s="128"/>
      <c r="I32" s="128"/>
      <c r="J32" s="128"/>
      <c r="K32" s="128"/>
      <c r="L32" s="128"/>
      <c r="M32" s="128"/>
      <c r="N32" s="128"/>
      <c r="O32" s="128"/>
      <c r="P32" s="128"/>
      <c r="Q32" s="128"/>
      <c r="R32" s="128"/>
      <c r="S32" s="128"/>
      <c r="T32" s="128"/>
      <c r="U32" s="128"/>
      <c r="V32" s="128"/>
      <c r="W32" s="128"/>
      <c r="X32" s="128"/>
      <c r="Y32" s="128"/>
      <c r="Z32" s="128"/>
      <c r="AA32" s="128"/>
      <c r="AB32" s="128"/>
    </row>
    <row r="33" spans="2:28" ht="9.75" customHeight="1">
      <c r="B33" s="73"/>
      <c r="C33" s="233"/>
      <c r="E33" s="56">
        <f t="shared" si="1"/>
        <v>2500</v>
      </c>
      <c r="F33" s="57">
        <f t="shared" si="0"/>
        <v>4.02</v>
      </c>
      <c r="G33" s="71">
        <f t="shared" si="2"/>
        <v>3.8</v>
      </c>
      <c r="H33" s="128"/>
      <c r="I33" s="128"/>
      <c r="J33" s="128"/>
      <c r="K33" s="128"/>
      <c r="L33" s="128"/>
      <c r="M33" s="128"/>
      <c r="N33" s="128"/>
      <c r="O33" s="128"/>
      <c r="P33" s="128"/>
      <c r="Q33" s="128"/>
      <c r="R33" s="128"/>
      <c r="S33" s="128"/>
      <c r="T33" s="128"/>
      <c r="U33" s="128"/>
      <c r="V33" s="128"/>
      <c r="W33" s="128"/>
      <c r="X33" s="128"/>
      <c r="Y33" s="128"/>
      <c r="Z33" s="128"/>
      <c r="AA33" s="128"/>
      <c r="AB33" s="128"/>
    </row>
    <row r="34" spans="2:28" ht="9.75" customHeight="1">
      <c r="B34" s="73"/>
      <c r="C34" s="233"/>
      <c r="E34" s="56">
        <f t="shared" si="1"/>
        <v>3000</v>
      </c>
      <c r="F34" s="57">
        <f t="shared" si="0"/>
        <v>3.9461538461538463</v>
      </c>
      <c r="G34" s="71">
        <f t="shared" si="2"/>
        <v>3.8</v>
      </c>
      <c r="H34" s="128"/>
      <c r="I34" s="128"/>
      <c r="J34" s="128"/>
      <c r="K34" s="128"/>
      <c r="L34" s="128"/>
      <c r="M34" s="128"/>
      <c r="N34" s="128"/>
      <c r="O34" s="128"/>
      <c r="P34" s="128"/>
      <c r="Q34" s="128"/>
      <c r="R34" s="128"/>
      <c r="S34" s="128"/>
      <c r="T34" s="128"/>
      <c r="U34" s="128"/>
      <c r="V34" s="128"/>
      <c r="W34" s="128"/>
      <c r="X34" s="128"/>
      <c r="Y34" s="128"/>
      <c r="Z34" s="128"/>
      <c r="AA34" s="128"/>
      <c r="AB34" s="128"/>
    </row>
    <row r="35" spans="2:28" ht="9.75" customHeight="1">
      <c r="B35" s="73"/>
      <c r="C35" s="233"/>
      <c r="E35" s="56">
        <f t="shared" si="1"/>
        <v>3500</v>
      </c>
      <c r="F35" s="57">
        <f t="shared" si="0"/>
        <v>3.8777777777777778</v>
      </c>
      <c r="G35" s="71">
        <f t="shared" si="2"/>
        <v>3.8</v>
      </c>
      <c r="H35" s="128"/>
      <c r="I35" s="128"/>
      <c r="J35" s="128"/>
      <c r="K35" s="128"/>
      <c r="L35" s="128"/>
      <c r="M35" s="128"/>
      <c r="N35" s="128"/>
      <c r="O35" s="128"/>
      <c r="P35" s="128"/>
      <c r="Q35" s="128"/>
      <c r="R35" s="128"/>
      <c r="S35" s="128"/>
      <c r="T35" s="128"/>
      <c r="U35" s="128"/>
      <c r="V35" s="128"/>
      <c r="W35" s="128"/>
      <c r="X35" s="128"/>
      <c r="Y35" s="128"/>
      <c r="Z35" s="128"/>
      <c r="AA35" s="128"/>
      <c r="AB35" s="128"/>
    </row>
    <row r="36" spans="2:28" ht="9.75" customHeight="1">
      <c r="B36" s="73"/>
      <c r="C36" s="233"/>
      <c r="E36" s="56">
        <f t="shared" si="1"/>
        <v>4000</v>
      </c>
      <c r="F36" s="57">
        <f t="shared" si="0"/>
        <v>3.814285714285714</v>
      </c>
      <c r="G36" s="71">
        <f t="shared" si="2"/>
        <v>3.8</v>
      </c>
      <c r="H36" s="128"/>
      <c r="I36" s="232" t="str">
        <f>CONCATENATE("Cut-off weight for 3.80 load factor  ",TRIM('SAS Program &amp; Output'!B76))</f>
        <v>Cut-off weight for 3.80 load factor  = 4,117 pounds, 10.35 ounces</v>
      </c>
      <c r="J36" s="232"/>
      <c r="K36" s="232"/>
      <c r="L36" s="232"/>
      <c r="M36" s="232"/>
      <c r="N36" s="232"/>
      <c r="O36" s="232"/>
      <c r="P36" s="232"/>
      <c r="Q36" s="232"/>
      <c r="R36" s="232"/>
      <c r="S36" s="232"/>
      <c r="T36" s="232"/>
      <c r="U36" s="128"/>
      <c r="V36" s="128"/>
      <c r="W36" s="128"/>
      <c r="X36" s="128"/>
      <c r="Y36" s="128"/>
      <c r="Z36" s="128"/>
      <c r="AA36" s="128"/>
      <c r="AB36" s="128"/>
    </row>
    <row r="37" spans="2:28" ht="9.75" customHeight="1">
      <c r="B37" s="73"/>
      <c r="C37" s="233"/>
      <c r="E37" s="56">
        <f t="shared" si="1"/>
        <v>4500</v>
      </c>
      <c r="F37" s="57">
        <f t="shared" si="0"/>
        <v>3.7551724137931037</v>
      </c>
      <c r="G37" s="71">
        <f t="shared" si="2"/>
        <v>3.7551724137931037</v>
      </c>
      <c r="H37" s="128"/>
      <c r="I37" s="232"/>
      <c r="J37" s="232"/>
      <c r="K37" s="232"/>
      <c r="L37" s="232"/>
      <c r="M37" s="232"/>
      <c r="N37" s="232"/>
      <c r="O37" s="232"/>
      <c r="P37" s="232"/>
      <c r="Q37" s="232"/>
      <c r="R37" s="232"/>
      <c r="S37" s="232"/>
      <c r="T37" s="232"/>
      <c r="U37" s="128"/>
      <c r="V37" s="128"/>
      <c r="W37" s="128"/>
      <c r="X37" s="128"/>
      <c r="Y37" s="128"/>
      <c r="Z37" s="128"/>
      <c r="AA37" s="128"/>
      <c r="AB37" s="128"/>
    </row>
    <row r="38" spans="2:28" ht="9.75" customHeight="1">
      <c r="B38" s="73"/>
      <c r="C38" s="233"/>
      <c r="E38" s="56">
        <f t="shared" si="1"/>
        <v>5000</v>
      </c>
      <c r="F38" s="57">
        <f t="shared" si="0"/>
        <v>3.7</v>
      </c>
      <c r="G38" s="71">
        <f t="shared" si="2"/>
        <v>3.7</v>
      </c>
      <c r="H38" s="128"/>
      <c r="I38" s="128"/>
      <c r="J38" s="128"/>
      <c r="K38" s="128"/>
      <c r="L38" s="128"/>
      <c r="M38" s="128"/>
      <c r="N38" s="128"/>
      <c r="O38" s="128"/>
      <c r="P38" s="128"/>
      <c r="Q38" s="128"/>
      <c r="R38" s="128"/>
      <c r="S38" s="128"/>
      <c r="T38" s="128"/>
      <c r="U38" s="128"/>
      <c r="V38" s="128"/>
      <c r="W38" s="128"/>
      <c r="X38" s="128"/>
      <c r="Y38" s="128"/>
      <c r="Z38" s="128"/>
      <c r="AA38" s="128"/>
      <c r="AB38" s="128"/>
    </row>
    <row r="39" spans="2:28" ht="9.75" customHeight="1">
      <c r="B39" s="73"/>
      <c r="C39" s="233"/>
      <c r="E39" s="56">
        <f t="shared" si="1"/>
        <v>5500</v>
      </c>
      <c r="F39" s="57">
        <f t="shared" si="0"/>
        <v>3.6483870967741936</v>
      </c>
      <c r="G39" s="71">
        <f t="shared" si="2"/>
        <v>3.6483870967741936</v>
      </c>
      <c r="H39" s="128"/>
      <c r="I39" s="128"/>
      <c r="J39" s="128"/>
      <c r="K39" s="128"/>
      <c r="L39" s="128"/>
      <c r="M39" s="128"/>
      <c r="N39" s="128"/>
      <c r="O39" s="128"/>
      <c r="P39" s="128"/>
      <c r="Q39" s="128"/>
      <c r="R39" s="128"/>
      <c r="S39" s="128"/>
      <c r="T39" s="128"/>
      <c r="U39" s="128"/>
      <c r="V39" s="128"/>
      <c r="W39" s="128"/>
      <c r="X39" s="128"/>
      <c r="Y39" s="128"/>
      <c r="Z39" s="128"/>
      <c r="AA39" s="128"/>
      <c r="AB39" s="128"/>
    </row>
    <row r="40" spans="2:28" ht="9.75" customHeight="1">
      <c r="B40" s="73"/>
      <c r="C40" s="233"/>
      <c r="E40" s="56">
        <f t="shared" si="1"/>
        <v>6000</v>
      </c>
      <c r="F40" s="57">
        <f t="shared" si="0"/>
        <v>3.6</v>
      </c>
      <c r="G40" s="71">
        <f t="shared" si="2"/>
        <v>3.6</v>
      </c>
      <c r="H40" s="128"/>
      <c r="I40" s="128"/>
      <c r="J40" s="128"/>
      <c r="K40" s="128"/>
      <c r="L40" s="128"/>
      <c r="M40" s="128"/>
      <c r="N40" s="128"/>
      <c r="O40" s="128"/>
      <c r="P40" s="128"/>
      <c r="Q40" s="128"/>
      <c r="R40" s="128"/>
      <c r="S40" s="128"/>
      <c r="T40" s="128"/>
      <c r="U40" s="128"/>
      <c r="V40" s="128"/>
      <c r="W40" s="128"/>
      <c r="X40" s="128"/>
      <c r="Y40" s="128"/>
      <c r="Z40" s="128"/>
      <c r="AA40" s="128"/>
      <c r="AB40" s="128"/>
    </row>
    <row r="41" spans="2:28" ht="9.75" customHeight="1">
      <c r="B41" s="73"/>
      <c r="C41" s="233"/>
      <c r="E41" s="56">
        <f t="shared" si="1"/>
        <v>6500</v>
      </c>
      <c r="F41" s="57">
        <f t="shared" si="0"/>
        <v>3.5545454545454547</v>
      </c>
      <c r="G41" s="71">
        <f t="shared" si="2"/>
        <v>3.5545454545454547</v>
      </c>
      <c r="H41" s="128"/>
      <c r="I41" s="128"/>
      <c r="J41" s="128"/>
      <c r="K41" s="128"/>
      <c r="L41" s="128"/>
      <c r="M41" s="128"/>
      <c r="N41" s="128"/>
      <c r="O41" s="128"/>
      <c r="P41" s="128"/>
      <c r="Q41" s="128"/>
      <c r="R41" s="128"/>
      <c r="S41" s="128"/>
      <c r="T41" s="128"/>
      <c r="U41" s="128"/>
      <c r="V41" s="128"/>
      <c r="W41" s="128"/>
      <c r="X41" s="128"/>
      <c r="Y41" s="128"/>
      <c r="Z41" s="128"/>
      <c r="AA41" s="128"/>
      <c r="AB41" s="128"/>
    </row>
    <row r="42" spans="2:28" ht="9.75" customHeight="1">
      <c r="B42" s="73"/>
      <c r="C42" s="233"/>
      <c r="E42" s="56">
        <f t="shared" si="1"/>
        <v>7000</v>
      </c>
      <c r="F42" s="57">
        <f t="shared" si="0"/>
        <v>3.511764705882353</v>
      </c>
      <c r="G42" s="71">
        <f t="shared" si="2"/>
        <v>3.511764705882353</v>
      </c>
      <c r="H42" s="128"/>
      <c r="I42" s="128"/>
      <c r="J42" s="128"/>
      <c r="K42" s="128"/>
      <c r="L42" s="128"/>
      <c r="M42" s="128"/>
      <c r="N42" s="128"/>
      <c r="O42" s="128"/>
      <c r="P42" s="128"/>
      <c r="Q42" s="128"/>
      <c r="R42" s="128"/>
      <c r="S42" s="128"/>
      <c r="T42" s="128"/>
      <c r="U42" s="128"/>
      <c r="V42" s="128"/>
      <c r="W42" s="128"/>
      <c r="X42" s="128"/>
      <c r="Y42" s="128"/>
      <c r="Z42" s="128"/>
      <c r="AA42" s="128"/>
      <c r="AB42" s="128"/>
    </row>
    <row r="43" spans="2:28" ht="9.75" customHeight="1">
      <c r="B43" s="73"/>
      <c r="C43" s="233"/>
      <c r="E43" s="56">
        <f t="shared" si="1"/>
        <v>7500</v>
      </c>
      <c r="F43" s="57">
        <f t="shared" si="0"/>
        <v>3.4714285714285715</v>
      </c>
      <c r="G43" s="71">
        <f t="shared" si="2"/>
        <v>3.4714285714285715</v>
      </c>
      <c r="H43" s="128"/>
      <c r="I43" s="128"/>
      <c r="J43" s="128"/>
      <c r="K43" s="128"/>
      <c r="L43" s="128"/>
      <c r="M43" s="128"/>
      <c r="N43" s="128"/>
      <c r="O43" s="128"/>
      <c r="P43" s="128"/>
      <c r="Q43" s="128"/>
      <c r="R43" s="128"/>
      <c r="S43" s="128"/>
      <c r="T43" s="128"/>
      <c r="U43" s="128"/>
      <c r="V43" s="128"/>
      <c r="W43" s="128"/>
      <c r="X43" s="128"/>
      <c r="Y43" s="128"/>
      <c r="Z43" s="128"/>
      <c r="AA43" s="128"/>
      <c r="AB43" s="128"/>
    </row>
    <row r="44" spans="2:28" ht="9.75" customHeight="1">
      <c r="B44" s="73"/>
      <c r="C44" s="233"/>
      <c r="E44" s="56">
        <f t="shared" si="1"/>
        <v>8000</v>
      </c>
      <c r="F44" s="57">
        <f t="shared" si="0"/>
        <v>3.4333333333333336</v>
      </c>
      <c r="G44" s="71">
        <f t="shared" si="2"/>
        <v>3.4333333333333336</v>
      </c>
      <c r="H44" s="128"/>
      <c r="I44" s="128"/>
      <c r="J44" s="128"/>
      <c r="K44" s="128"/>
      <c r="L44" s="128"/>
      <c r="M44" s="128"/>
      <c r="N44" s="128"/>
      <c r="O44" s="128"/>
      <c r="P44" s="128"/>
      <c r="Q44" s="128"/>
      <c r="R44" s="128"/>
      <c r="S44" s="128"/>
      <c r="T44" s="128"/>
      <c r="U44" s="128"/>
      <c r="V44" s="128"/>
      <c r="W44" s="128"/>
      <c r="X44" s="128"/>
      <c r="Y44" s="128"/>
      <c r="Z44" s="128"/>
      <c r="AA44" s="128"/>
      <c r="AB44" s="128"/>
    </row>
    <row r="45" spans="2:28" ht="9.75" customHeight="1">
      <c r="B45" s="73"/>
      <c r="C45" s="233"/>
      <c r="E45" s="56">
        <f t="shared" si="1"/>
        <v>8500</v>
      </c>
      <c r="F45" s="57">
        <f t="shared" si="0"/>
        <v>3.3972972972972975</v>
      </c>
      <c r="G45" s="71">
        <f t="shared" si="2"/>
        <v>3.3972972972972975</v>
      </c>
      <c r="H45" s="128"/>
      <c r="I45" s="128"/>
      <c r="J45" s="128"/>
      <c r="K45" s="128"/>
      <c r="L45" s="128"/>
      <c r="M45" s="128"/>
      <c r="N45" s="128"/>
      <c r="O45" s="128"/>
      <c r="P45" s="128"/>
      <c r="Q45" s="128"/>
      <c r="R45" s="128"/>
      <c r="S45" s="128"/>
      <c r="T45" s="128"/>
      <c r="U45" s="128"/>
      <c r="V45" s="128"/>
      <c r="W45" s="128"/>
      <c r="X45" s="128"/>
      <c r="Y45" s="128"/>
      <c r="Z45" s="128"/>
      <c r="AA45" s="128"/>
      <c r="AB45" s="128"/>
    </row>
    <row r="46" spans="2:28" ht="9.75" customHeight="1">
      <c r="B46" s="73"/>
      <c r="C46" s="233"/>
      <c r="E46" s="56">
        <f t="shared" si="1"/>
        <v>9000</v>
      </c>
      <c r="F46" s="57">
        <f t="shared" si="0"/>
        <v>3.363157894736842</v>
      </c>
      <c r="G46" s="71">
        <f t="shared" si="2"/>
        <v>3.363157894736842</v>
      </c>
      <c r="H46" s="128"/>
      <c r="I46" s="128"/>
      <c r="J46" s="128"/>
      <c r="K46" s="128"/>
      <c r="L46" s="128"/>
      <c r="M46" s="128"/>
      <c r="N46" s="128"/>
      <c r="O46" s="128"/>
      <c r="P46" s="128"/>
      <c r="Q46" s="128"/>
      <c r="R46" s="128"/>
      <c r="S46" s="128"/>
      <c r="T46" s="128"/>
      <c r="U46" s="128"/>
      <c r="V46" s="128"/>
      <c r="W46" s="128"/>
      <c r="X46" s="128"/>
      <c r="Y46" s="128"/>
      <c r="Z46" s="128"/>
      <c r="AA46" s="128"/>
      <c r="AB46" s="128"/>
    </row>
    <row r="47" spans="2:28" ht="9.75" customHeight="1">
      <c r="B47" s="73"/>
      <c r="C47" s="233"/>
      <c r="E47" s="56">
        <f t="shared" si="1"/>
        <v>9500</v>
      </c>
      <c r="F47" s="57">
        <f t="shared" si="0"/>
        <v>3.330769230769231</v>
      </c>
      <c r="G47" s="71">
        <f t="shared" si="2"/>
        <v>3.330769230769231</v>
      </c>
      <c r="H47" s="128"/>
      <c r="I47" s="128"/>
      <c r="J47" s="128"/>
      <c r="K47" s="128"/>
      <c r="L47" s="128"/>
      <c r="M47" s="128"/>
      <c r="N47" s="128"/>
      <c r="O47" s="128"/>
      <c r="P47" s="128"/>
      <c r="Q47" s="128"/>
      <c r="R47" s="128"/>
      <c r="S47" s="128"/>
      <c r="T47" s="128"/>
      <c r="U47" s="128"/>
      <c r="V47" s="128"/>
      <c r="W47" s="128"/>
      <c r="X47" s="128"/>
      <c r="Y47" s="128"/>
      <c r="Z47" s="128"/>
      <c r="AA47" s="128"/>
      <c r="AB47" s="128"/>
    </row>
    <row r="48" spans="2:28" ht="9.75" customHeight="1">
      <c r="B48" s="73"/>
      <c r="C48" s="233"/>
      <c r="E48" s="56">
        <f t="shared" si="1"/>
        <v>10000</v>
      </c>
      <c r="F48" s="57">
        <f t="shared" si="0"/>
        <v>3.3</v>
      </c>
      <c r="G48" s="71">
        <f t="shared" si="2"/>
        <v>3.3</v>
      </c>
      <c r="H48" s="128"/>
      <c r="I48" s="128"/>
      <c r="J48" s="128"/>
      <c r="K48" s="128"/>
      <c r="L48" s="128"/>
      <c r="M48" s="128"/>
      <c r="N48" s="128"/>
      <c r="O48" s="128"/>
      <c r="P48" s="128"/>
      <c r="Q48" s="128"/>
      <c r="R48" s="128"/>
      <c r="S48" s="128"/>
      <c r="T48" s="128"/>
      <c r="U48" s="128"/>
      <c r="V48" s="128"/>
      <c r="W48" s="128"/>
      <c r="X48" s="128"/>
      <c r="Y48" s="128"/>
      <c r="Z48" s="128"/>
      <c r="AA48" s="128"/>
      <c r="AB48" s="128"/>
    </row>
    <row r="49" spans="2:28" ht="9.75" customHeight="1">
      <c r="B49" s="73"/>
      <c r="C49" s="233"/>
      <c r="E49" s="56">
        <f t="shared" si="1"/>
        <v>10500</v>
      </c>
      <c r="F49" s="57">
        <f t="shared" si="0"/>
        <v>3.270731707317073</v>
      </c>
      <c r="G49" s="71">
        <f t="shared" si="2"/>
        <v>3.270731707317073</v>
      </c>
      <c r="H49" s="128"/>
      <c r="I49" s="128"/>
      <c r="J49" s="128"/>
      <c r="K49" s="128"/>
      <c r="L49" s="128"/>
      <c r="M49" s="128"/>
      <c r="N49" s="128"/>
      <c r="O49" s="128"/>
      <c r="P49" s="128"/>
      <c r="Q49" s="128"/>
      <c r="R49" s="128"/>
      <c r="S49" s="128"/>
      <c r="T49" s="128"/>
      <c r="U49" s="128"/>
      <c r="V49" s="128"/>
      <c r="W49" s="128"/>
      <c r="X49" s="128"/>
      <c r="Y49" s="128"/>
      <c r="Z49" s="128"/>
      <c r="AA49" s="128"/>
      <c r="AB49" s="128"/>
    </row>
    <row r="50" spans="2:28" ht="9.75" customHeight="1">
      <c r="B50" s="73"/>
      <c r="C50" s="233"/>
      <c r="D50" s="60"/>
      <c r="E50" s="56">
        <f t="shared" si="1"/>
        <v>11000</v>
      </c>
      <c r="F50" s="57">
        <f t="shared" si="0"/>
        <v>3.242857142857143</v>
      </c>
      <c r="G50" s="71">
        <f t="shared" si="2"/>
        <v>3.242857142857143</v>
      </c>
      <c r="H50" s="128"/>
      <c r="I50" s="128"/>
      <c r="J50" s="128"/>
      <c r="K50" s="128"/>
      <c r="L50" s="128"/>
      <c r="M50" s="128"/>
      <c r="N50" s="128"/>
      <c r="O50" s="128"/>
      <c r="P50" s="128"/>
      <c r="Q50" s="128"/>
      <c r="R50" s="128"/>
      <c r="S50" s="128"/>
      <c r="T50" s="128"/>
      <c r="U50" s="128"/>
      <c r="V50" s="128"/>
      <c r="W50" s="128"/>
      <c r="X50" s="128"/>
      <c r="Y50" s="128"/>
      <c r="Z50" s="128"/>
      <c r="AA50" s="128"/>
      <c r="AB50" s="128"/>
    </row>
    <row r="51" spans="2:28" ht="9.75" customHeight="1">
      <c r="B51" s="73"/>
      <c r="C51" s="233"/>
      <c r="D51" s="60"/>
      <c r="E51" s="56">
        <f t="shared" si="1"/>
        <v>11500</v>
      </c>
      <c r="F51" s="57">
        <f t="shared" si="0"/>
        <v>3.2162790697674417</v>
      </c>
      <c r="G51" s="71">
        <f t="shared" si="2"/>
        <v>3.2162790697674417</v>
      </c>
      <c r="H51" s="128"/>
      <c r="I51" s="128"/>
      <c r="J51" s="128"/>
      <c r="K51" s="128"/>
      <c r="L51" s="128"/>
      <c r="M51" s="128"/>
      <c r="N51" s="128"/>
      <c r="O51" s="128"/>
      <c r="P51" s="128"/>
      <c r="Q51" s="128"/>
      <c r="R51" s="128"/>
      <c r="S51" s="128"/>
      <c r="T51" s="128"/>
      <c r="U51" s="128"/>
      <c r="V51" s="128"/>
      <c r="W51" s="128"/>
      <c r="X51" s="128"/>
      <c r="Y51" s="128"/>
      <c r="Z51" s="128"/>
      <c r="AA51" s="128"/>
      <c r="AB51" s="128"/>
    </row>
    <row r="52" spans="2:28" ht="9.75" customHeight="1">
      <c r="B52" s="73"/>
      <c r="C52" s="233"/>
      <c r="D52" s="61"/>
      <c r="E52" s="56">
        <f t="shared" si="1"/>
        <v>12000</v>
      </c>
      <c r="F52" s="57">
        <f t="shared" si="0"/>
        <v>3.190909090909091</v>
      </c>
      <c r="G52" s="71">
        <f t="shared" si="2"/>
        <v>3.190909090909091</v>
      </c>
      <c r="H52" s="128"/>
      <c r="I52" s="128"/>
      <c r="J52" s="128"/>
      <c r="K52" s="128"/>
      <c r="L52" s="128"/>
      <c r="M52" s="128"/>
      <c r="N52" s="128"/>
      <c r="O52" s="128"/>
      <c r="P52" s="128"/>
      <c r="Q52" s="128"/>
      <c r="R52" s="128"/>
      <c r="S52" s="128"/>
      <c r="T52" s="58"/>
      <c r="U52" s="128"/>
      <c r="V52" s="128"/>
      <c r="AB52" s="128"/>
    </row>
    <row r="53" spans="2:28" ht="9.75" customHeight="1">
      <c r="B53" s="73"/>
      <c r="C53" s="234"/>
      <c r="D53" s="69"/>
      <c r="E53" s="67">
        <f t="shared" si="1"/>
        <v>12500</v>
      </c>
      <c r="F53" s="68">
        <f t="shared" si="0"/>
        <v>3.166666666666667</v>
      </c>
      <c r="G53" s="72">
        <f t="shared" si="2"/>
        <v>3.166666666666667</v>
      </c>
      <c r="H53" s="128"/>
      <c r="U53" s="128"/>
      <c r="V53" s="128"/>
      <c r="AB53" s="128"/>
    </row>
    <row r="54" spans="2:28" ht="9.75" customHeight="1">
      <c r="B54" s="73"/>
      <c r="C54" s="241" t="s">
        <v>5</v>
      </c>
      <c r="D54" s="61"/>
      <c r="E54" s="56">
        <f t="shared" si="1"/>
        <v>13000</v>
      </c>
      <c r="F54" s="57">
        <f t="shared" si="0"/>
        <v>3.143478260869565</v>
      </c>
      <c r="G54" s="71">
        <f t="shared" si="2"/>
        <v>3.143478260869565</v>
      </c>
      <c r="H54" s="128"/>
      <c r="U54" s="128"/>
      <c r="V54" s="128"/>
      <c r="AB54" s="128"/>
    </row>
    <row r="55" spans="2:22" ht="9.75" customHeight="1">
      <c r="B55" s="73"/>
      <c r="C55" s="241"/>
      <c r="D55" s="61"/>
      <c r="E55" s="56">
        <f t="shared" si="1"/>
        <v>13500</v>
      </c>
      <c r="F55" s="57">
        <f t="shared" si="0"/>
        <v>3.121276595744681</v>
      </c>
      <c r="G55" s="71">
        <f t="shared" si="2"/>
        <v>3.121276595744681</v>
      </c>
      <c r="H55" s="128"/>
      <c r="I55" s="128"/>
      <c r="J55" s="128"/>
      <c r="K55" s="128"/>
      <c r="L55" s="128"/>
      <c r="M55" s="128"/>
      <c r="N55" s="128"/>
      <c r="O55" s="128"/>
      <c r="P55" s="128"/>
      <c r="Q55" s="128"/>
      <c r="R55" s="128"/>
      <c r="S55" s="131"/>
      <c r="T55" s="58"/>
      <c r="V55" s="130"/>
    </row>
    <row r="56" spans="2:22" ht="9.75" customHeight="1">
      <c r="B56" s="73"/>
      <c r="C56" s="241"/>
      <c r="D56" s="61"/>
      <c r="E56" s="56">
        <f t="shared" si="1"/>
        <v>14000</v>
      </c>
      <c r="F56" s="57">
        <f t="shared" si="0"/>
        <v>3.1</v>
      </c>
      <c r="G56" s="71">
        <f t="shared" si="2"/>
        <v>3.1</v>
      </c>
      <c r="H56" s="128"/>
      <c r="I56" s="128"/>
      <c r="J56" s="128"/>
      <c r="K56" s="128"/>
      <c r="L56" s="128"/>
      <c r="M56" s="128"/>
      <c r="N56" s="128"/>
      <c r="O56" s="128"/>
      <c r="P56" s="128"/>
      <c r="Q56" s="128"/>
      <c r="R56" s="128"/>
      <c r="S56" s="128"/>
      <c r="T56" s="128"/>
      <c r="U56" s="128"/>
      <c r="V56" s="128"/>
    </row>
    <row r="57" spans="2:27" ht="9.75" customHeight="1">
      <c r="B57" s="73"/>
      <c r="C57" s="241"/>
      <c r="D57" s="61"/>
      <c r="E57" s="56">
        <f t="shared" si="1"/>
        <v>14500</v>
      </c>
      <c r="F57" s="57">
        <f t="shared" si="0"/>
        <v>3.0795918367346937</v>
      </c>
      <c r="G57" s="71">
        <f t="shared" si="2"/>
        <v>3.0795918367346937</v>
      </c>
      <c r="H57" s="128"/>
      <c r="I57" s="128"/>
      <c r="J57" s="128"/>
      <c r="K57" s="128"/>
      <c r="L57" s="128"/>
      <c r="M57" s="128"/>
      <c r="N57" s="128"/>
      <c r="O57" s="128"/>
      <c r="P57" s="128"/>
      <c r="Q57" s="128"/>
      <c r="R57" s="128"/>
      <c r="S57" s="128"/>
      <c r="T57" s="128"/>
      <c r="U57" s="128"/>
      <c r="V57" s="128"/>
      <c r="Z57" s="245"/>
      <c r="AA57" s="245"/>
    </row>
    <row r="58" spans="2:27" ht="9.75" customHeight="1">
      <c r="B58" s="73"/>
      <c r="C58" s="241"/>
      <c r="D58" s="61"/>
      <c r="E58" s="56">
        <f t="shared" si="1"/>
        <v>15000</v>
      </c>
      <c r="F58" s="57">
        <f t="shared" si="0"/>
        <v>3.06</v>
      </c>
      <c r="G58" s="71">
        <f t="shared" si="2"/>
        <v>3.06</v>
      </c>
      <c r="H58" s="128"/>
      <c r="I58" s="128"/>
      <c r="J58" s="128"/>
      <c r="K58" s="128"/>
      <c r="L58" s="128"/>
      <c r="M58" s="128"/>
      <c r="N58" s="128"/>
      <c r="O58" s="128"/>
      <c r="P58" s="128"/>
      <c r="Q58" s="128"/>
      <c r="R58" s="128"/>
      <c r="S58" s="128"/>
      <c r="T58" s="128"/>
      <c r="U58" s="128"/>
      <c r="V58" s="128"/>
      <c r="W58" s="128"/>
      <c r="X58" s="128"/>
      <c r="Y58" s="128"/>
      <c r="Z58" s="128"/>
      <c r="AA58" s="128"/>
    </row>
    <row r="59" spans="2:27" ht="9.75" customHeight="1">
      <c r="B59" s="73"/>
      <c r="C59" s="241"/>
      <c r="D59" s="61"/>
      <c r="E59" s="56">
        <f t="shared" si="1"/>
        <v>15500</v>
      </c>
      <c r="F59" s="57">
        <f t="shared" si="0"/>
        <v>3.041176470588235</v>
      </c>
      <c r="G59" s="71">
        <f t="shared" si="2"/>
        <v>3.041176470588235</v>
      </c>
      <c r="H59" s="128"/>
      <c r="I59" s="128"/>
      <c r="J59" s="128"/>
      <c r="K59" s="128"/>
      <c r="L59" s="128"/>
      <c r="M59" s="128"/>
      <c r="N59" s="128"/>
      <c r="O59" s="128"/>
      <c r="P59" s="128"/>
      <c r="Q59" s="128"/>
      <c r="R59" s="128"/>
      <c r="S59" s="131"/>
      <c r="T59" s="58"/>
      <c r="V59" s="129"/>
      <c r="W59" s="59"/>
      <c r="X59" s="59"/>
      <c r="Y59" s="59"/>
      <c r="Z59" s="129"/>
      <c r="AA59" s="59"/>
    </row>
    <row r="60" spans="2:27" ht="9.75" customHeight="1">
      <c r="B60" s="73"/>
      <c r="C60" s="241"/>
      <c r="D60" s="61"/>
      <c r="E60" s="56">
        <f t="shared" si="1"/>
        <v>16000</v>
      </c>
      <c r="F60" s="57">
        <f t="shared" si="0"/>
        <v>3.023076923076923</v>
      </c>
      <c r="G60" s="71">
        <f t="shared" si="2"/>
        <v>3.023076923076923</v>
      </c>
      <c r="H60" s="128"/>
      <c r="I60" s="128"/>
      <c r="J60" s="128"/>
      <c r="K60" s="128"/>
      <c r="L60" s="128"/>
      <c r="M60" s="128"/>
      <c r="N60" s="128"/>
      <c r="O60" s="128"/>
      <c r="P60" s="128"/>
      <c r="Q60" s="128"/>
      <c r="R60" s="128"/>
      <c r="S60" s="128"/>
      <c r="T60" s="58"/>
      <c r="V60" s="59"/>
      <c r="W60" s="59"/>
      <c r="X60" s="59"/>
      <c r="Y60" s="59"/>
      <c r="Z60" s="59"/>
      <c r="AA60" s="59"/>
    </row>
    <row r="61" spans="2:27" ht="9.75" customHeight="1">
      <c r="B61" s="73"/>
      <c r="C61" s="241"/>
      <c r="D61" s="61"/>
      <c r="E61" s="56">
        <f t="shared" si="1"/>
        <v>16500</v>
      </c>
      <c r="F61" s="57">
        <f t="shared" si="0"/>
        <v>3.005660377358491</v>
      </c>
      <c r="G61" s="71">
        <f t="shared" si="2"/>
        <v>3.005660377358491</v>
      </c>
      <c r="H61" s="128"/>
      <c r="I61" s="128"/>
      <c r="J61" s="128"/>
      <c r="K61" s="128"/>
      <c r="L61" s="128"/>
      <c r="M61" s="128"/>
      <c r="N61" s="128"/>
      <c r="O61" s="128"/>
      <c r="P61" s="128"/>
      <c r="Q61" s="128"/>
      <c r="R61" s="128"/>
      <c r="S61" s="128"/>
      <c r="T61" s="58"/>
      <c r="V61" s="59"/>
      <c r="W61" s="59"/>
      <c r="X61" s="59"/>
      <c r="Y61" s="59"/>
      <c r="Z61" s="59"/>
      <c r="AA61" s="59"/>
    </row>
    <row r="62" spans="2:27" ht="9.75" customHeight="1">
      <c r="B62" s="73"/>
      <c r="C62" s="241"/>
      <c r="D62" s="61"/>
      <c r="E62" s="56">
        <f t="shared" si="1"/>
        <v>17000</v>
      </c>
      <c r="F62" s="57">
        <f t="shared" si="0"/>
        <v>2.988888888888889</v>
      </c>
      <c r="G62" s="71">
        <f t="shared" si="2"/>
        <v>2.988888888888889</v>
      </c>
      <c r="H62" s="128"/>
      <c r="I62" s="128"/>
      <c r="J62" s="128"/>
      <c r="K62" s="128"/>
      <c r="L62" s="128"/>
      <c r="M62" s="128"/>
      <c r="N62" s="128"/>
      <c r="O62" s="128"/>
      <c r="P62" s="128"/>
      <c r="Q62" s="128"/>
      <c r="R62" s="128"/>
      <c r="S62" s="128"/>
      <c r="T62" s="58"/>
      <c r="V62" s="59"/>
      <c r="W62" s="59"/>
      <c r="X62" s="59"/>
      <c r="Y62" s="59"/>
      <c r="Z62" s="59"/>
      <c r="AA62" s="59"/>
    </row>
    <row r="63" spans="2:27" ht="9.75" customHeight="1">
      <c r="B63" s="73"/>
      <c r="C63" s="241"/>
      <c r="D63" s="61"/>
      <c r="E63" s="56">
        <f t="shared" si="1"/>
        <v>17500</v>
      </c>
      <c r="F63" s="57">
        <f t="shared" si="0"/>
        <v>2.9727272727272727</v>
      </c>
      <c r="G63" s="71">
        <f t="shared" si="2"/>
        <v>2.9727272727272727</v>
      </c>
      <c r="H63" s="128"/>
      <c r="I63" s="128"/>
      <c r="J63" s="128"/>
      <c r="K63" s="128"/>
      <c r="L63" s="128"/>
      <c r="M63" s="128"/>
      <c r="N63" s="128"/>
      <c r="O63" s="128"/>
      <c r="P63" s="128"/>
      <c r="Q63" s="128"/>
      <c r="R63" s="128"/>
      <c r="S63" s="128"/>
      <c r="T63" s="58"/>
      <c r="V63" s="59"/>
      <c r="W63" s="59"/>
      <c r="X63" s="59"/>
      <c r="Y63" s="59"/>
      <c r="Z63" s="59"/>
      <c r="AA63" s="59"/>
    </row>
    <row r="64" spans="2:27" ht="9.75" customHeight="1">
      <c r="B64" s="73"/>
      <c r="C64" s="241"/>
      <c r="D64" s="61"/>
      <c r="E64" s="56">
        <f t="shared" si="1"/>
        <v>18000</v>
      </c>
      <c r="F64" s="57">
        <f t="shared" si="0"/>
        <v>2.9571428571428573</v>
      </c>
      <c r="G64" s="71">
        <f t="shared" si="2"/>
        <v>2.9571428571428573</v>
      </c>
      <c r="H64" s="128"/>
      <c r="I64" s="128"/>
      <c r="J64" s="128"/>
      <c r="K64" s="128"/>
      <c r="L64" s="128"/>
      <c r="M64" s="128"/>
      <c r="N64" s="128"/>
      <c r="O64" s="128"/>
      <c r="P64" s="128"/>
      <c r="Q64" s="128"/>
      <c r="R64" s="128"/>
      <c r="S64" s="128"/>
      <c r="T64" s="58"/>
      <c r="V64" s="59"/>
      <c r="W64" s="59"/>
      <c r="X64" s="59"/>
      <c r="Y64" s="59"/>
      <c r="Z64" s="59"/>
      <c r="AA64" s="59"/>
    </row>
    <row r="65" spans="2:27" ht="9.75" customHeight="1">
      <c r="B65" s="73"/>
      <c r="C65" s="241"/>
      <c r="D65" s="60"/>
      <c r="E65" s="56">
        <f t="shared" si="1"/>
        <v>18500</v>
      </c>
      <c r="F65" s="57">
        <f t="shared" si="0"/>
        <v>2.942105263157895</v>
      </c>
      <c r="G65" s="71">
        <f t="shared" si="2"/>
        <v>2.942105263157895</v>
      </c>
      <c r="H65" s="128"/>
      <c r="V65" s="59"/>
      <c r="W65" s="59"/>
      <c r="X65" s="59"/>
      <c r="Y65" s="59"/>
      <c r="Z65" s="59"/>
      <c r="AA65" s="59"/>
    </row>
    <row r="66" spans="2:27" ht="9.75" customHeight="1">
      <c r="B66" s="73"/>
      <c r="C66" s="242"/>
      <c r="D66" s="69"/>
      <c r="E66" s="67">
        <f t="shared" si="1"/>
        <v>19000</v>
      </c>
      <c r="F66" s="68">
        <f t="shared" si="0"/>
        <v>2.9275862068965517</v>
      </c>
      <c r="G66" s="72">
        <f t="shared" si="2"/>
        <v>2.9275862068965517</v>
      </c>
      <c r="H66" s="128"/>
      <c r="V66" s="59"/>
      <c r="W66" s="59"/>
      <c r="X66" s="59"/>
      <c r="Y66" s="59"/>
      <c r="Z66" s="59"/>
      <c r="AA66" s="59"/>
    </row>
    <row r="67" spans="3:27" ht="9.75" customHeight="1">
      <c r="C67" s="60"/>
      <c r="D67" s="61"/>
      <c r="E67" s="56"/>
      <c r="F67" s="57"/>
      <c r="G67" s="181"/>
      <c r="H67" s="128"/>
      <c r="I67" s="128"/>
      <c r="J67" s="128"/>
      <c r="K67" s="128"/>
      <c r="L67" s="128"/>
      <c r="M67" s="128"/>
      <c r="N67" s="128"/>
      <c r="O67" s="128"/>
      <c r="P67" s="128"/>
      <c r="Q67" s="128"/>
      <c r="R67" s="128"/>
      <c r="S67" s="128"/>
      <c r="T67" s="58"/>
      <c r="V67" s="59"/>
      <c r="W67" s="59"/>
      <c r="X67" s="59"/>
      <c r="Y67" s="59"/>
      <c r="Z67" s="59"/>
      <c r="AA67" s="59"/>
    </row>
    <row r="68" spans="2:27" ht="15">
      <c r="B68" s="53" t="s">
        <v>3</v>
      </c>
      <c r="E68" s="56"/>
      <c r="F68" s="57"/>
      <c r="G68" s="128"/>
      <c r="H68" s="128"/>
      <c r="I68" s="128"/>
      <c r="J68" s="128"/>
      <c r="K68" s="128"/>
      <c r="L68" s="128"/>
      <c r="M68" s="128"/>
      <c r="N68" s="128"/>
      <c r="O68" s="128"/>
      <c r="P68" s="128"/>
      <c r="Q68" s="128"/>
      <c r="R68" s="128"/>
      <c r="S68" s="128"/>
      <c r="T68" s="58"/>
      <c r="V68" s="59"/>
      <c r="W68" s="59"/>
      <c r="X68" s="59"/>
      <c r="Y68" s="59"/>
      <c r="Z68" s="59"/>
      <c r="AA68" s="59"/>
    </row>
    <row r="69" spans="3:27" ht="9.75" customHeight="1">
      <c r="C69" s="74"/>
      <c r="D69" s="69"/>
      <c r="E69" s="67">
        <v>12500</v>
      </c>
      <c r="F69" s="68"/>
      <c r="G69" s="72">
        <v>4.4</v>
      </c>
      <c r="H69" s="128"/>
      <c r="I69" s="128"/>
      <c r="J69" s="128"/>
      <c r="K69" s="128"/>
      <c r="L69" s="128"/>
      <c r="M69" s="128"/>
      <c r="N69" s="128"/>
      <c r="O69" s="128"/>
      <c r="P69" s="128"/>
      <c r="Q69" s="128"/>
      <c r="R69" s="128"/>
      <c r="S69" s="128"/>
      <c r="T69" s="58"/>
      <c r="V69" s="59"/>
      <c r="W69" s="59"/>
      <c r="X69" s="59"/>
      <c r="Y69" s="59"/>
      <c r="Z69" s="59"/>
      <c r="AA69" s="59"/>
    </row>
    <row r="70" spans="4:27" ht="9.75" customHeight="1">
      <c r="D70" s="61"/>
      <c r="E70" s="62"/>
      <c r="F70" s="57"/>
      <c r="G70" s="181"/>
      <c r="H70" s="128"/>
      <c r="I70" s="128"/>
      <c r="J70" s="128"/>
      <c r="K70" s="128"/>
      <c r="L70" s="128"/>
      <c r="M70" s="128"/>
      <c r="N70" s="128"/>
      <c r="O70" s="128"/>
      <c r="P70" s="128"/>
      <c r="Q70" s="128"/>
      <c r="R70" s="128"/>
      <c r="S70" s="128"/>
      <c r="T70" s="58"/>
      <c r="V70" s="59"/>
      <c r="W70" s="59"/>
      <c r="X70" s="59"/>
      <c r="Y70" s="59"/>
      <c r="Z70" s="59"/>
      <c r="AA70" s="59"/>
    </row>
    <row r="71" spans="2:27" ht="15">
      <c r="B71" s="53" t="s">
        <v>4</v>
      </c>
      <c r="E71" s="56"/>
      <c r="F71" s="57"/>
      <c r="G71" s="128"/>
      <c r="H71" s="128"/>
      <c r="I71" s="128"/>
      <c r="J71" s="128"/>
      <c r="K71" s="128"/>
      <c r="L71" s="128"/>
      <c r="M71" s="128"/>
      <c r="N71" s="128"/>
      <c r="O71" s="128"/>
      <c r="P71" s="128"/>
      <c r="Q71" s="128"/>
      <c r="R71" s="128"/>
      <c r="S71" s="128"/>
      <c r="T71" s="63"/>
      <c r="V71" s="59"/>
      <c r="W71" s="59"/>
      <c r="X71" s="59"/>
      <c r="Y71" s="59"/>
      <c r="Z71" s="59"/>
      <c r="AA71" s="59"/>
    </row>
    <row r="72" spans="3:27" ht="9.75" customHeight="1">
      <c r="C72" s="74"/>
      <c r="D72" s="69"/>
      <c r="E72" s="67">
        <v>12500</v>
      </c>
      <c r="F72" s="68"/>
      <c r="G72" s="72">
        <v>6</v>
      </c>
      <c r="H72" s="128"/>
      <c r="I72" s="128"/>
      <c r="J72" s="128"/>
      <c r="K72" s="128"/>
      <c r="L72" s="128"/>
      <c r="M72" s="128"/>
      <c r="N72" s="128"/>
      <c r="O72" s="128"/>
      <c r="P72" s="128"/>
      <c r="Q72" s="128"/>
      <c r="R72" s="128"/>
      <c r="S72" s="128"/>
      <c r="T72" s="58"/>
      <c r="V72" s="59"/>
      <c r="W72" s="59"/>
      <c r="X72" s="59"/>
      <c r="Y72" s="59"/>
      <c r="Z72" s="59"/>
      <c r="AA72" s="59"/>
    </row>
    <row r="73" spans="22:27" ht="15">
      <c r="V73" s="59"/>
      <c r="W73" s="59"/>
      <c r="X73" s="59"/>
      <c r="Y73" s="59"/>
      <c r="Z73" s="59"/>
      <c r="AA73" s="59"/>
    </row>
    <row r="74" spans="22:27" ht="15">
      <c r="V74" s="59"/>
      <c r="W74" s="59"/>
      <c r="X74" s="59"/>
      <c r="Y74" s="59"/>
      <c r="Z74" s="59"/>
      <c r="AA74" s="59"/>
    </row>
    <row r="75" spans="1:27" ht="14.25" customHeight="1">
      <c r="A75" s="239" t="s">
        <v>120</v>
      </c>
      <c r="B75" s="239"/>
      <c r="C75" s="239"/>
      <c r="D75" s="239"/>
      <c r="E75" s="239"/>
      <c r="F75" s="239"/>
      <c r="G75" s="239"/>
      <c r="H75" s="239"/>
      <c r="I75" s="239"/>
      <c r="J75" s="239"/>
      <c r="K75" s="239"/>
      <c r="L75" s="239"/>
      <c r="M75" s="239"/>
      <c r="N75" s="239"/>
      <c r="O75" s="239"/>
      <c r="P75" s="239"/>
      <c r="Q75" s="239"/>
      <c r="R75" s="239"/>
      <c r="S75" s="239"/>
      <c r="T75" s="239"/>
      <c r="U75" s="239"/>
      <c r="V75" s="239"/>
      <c r="W75" s="239"/>
      <c r="X75" s="239"/>
      <c r="Y75" s="59"/>
      <c r="Z75" s="59"/>
      <c r="AA75" s="59"/>
    </row>
    <row r="76" spans="1:27" ht="15.75" customHeight="1">
      <c r="A76" s="239" t="s">
        <v>42</v>
      </c>
      <c r="B76" s="239"/>
      <c r="C76" s="239"/>
      <c r="D76" s="239"/>
      <c r="E76" s="239"/>
      <c r="F76" s="239"/>
      <c r="G76" s="239"/>
      <c r="H76" s="239"/>
      <c r="I76" s="239"/>
      <c r="J76" s="239"/>
      <c r="K76" s="239"/>
      <c r="L76" s="239"/>
      <c r="M76" s="239"/>
      <c r="N76" s="239"/>
      <c r="O76" s="239"/>
      <c r="P76" s="239"/>
      <c r="Q76" s="239"/>
      <c r="R76" s="239"/>
      <c r="S76" s="239"/>
      <c r="T76" s="239"/>
      <c r="U76" s="239"/>
      <c r="V76" s="239"/>
      <c r="W76" s="239"/>
      <c r="X76" s="239"/>
      <c r="Y76" s="239"/>
      <c r="Z76" s="239"/>
      <c r="AA76" s="239"/>
    </row>
    <row r="77" spans="1:27" ht="14.25" customHeight="1">
      <c r="A77" s="240" t="s">
        <v>44</v>
      </c>
      <c r="B77" s="240"/>
      <c r="C77" s="240"/>
      <c r="D77" s="240"/>
      <c r="E77" s="240"/>
      <c r="F77" s="240"/>
      <c r="G77" s="240"/>
      <c r="H77" s="240"/>
      <c r="I77" s="240"/>
      <c r="J77" s="240"/>
      <c r="K77" s="240"/>
      <c r="L77" s="240"/>
      <c r="M77" s="240"/>
      <c r="N77" s="240"/>
      <c r="O77" s="240"/>
      <c r="P77" s="240"/>
      <c r="Q77" s="240"/>
      <c r="R77" s="240"/>
      <c r="S77" s="240"/>
      <c r="T77" s="240"/>
      <c r="U77" s="240"/>
      <c r="V77" s="240"/>
      <c r="W77" s="240"/>
      <c r="X77" s="240"/>
      <c r="Y77" s="240"/>
      <c r="Z77" s="240"/>
      <c r="AA77" s="240"/>
    </row>
    <row r="78" spans="1:27" ht="14.25" customHeight="1">
      <c r="A78" s="155"/>
      <c r="C78" s="155"/>
      <c r="D78" s="155"/>
      <c r="E78" s="155"/>
      <c r="F78" s="155"/>
      <c r="G78" s="155"/>
      <c r="H78" s="155"/>
      <c r="I78" s="155"/>
      <c r="J78" s="155"/>
      <c r="K78" s="155"/>
      <c r="L78" s="155"/>
      <c r="M78" s="155"/>
      <c r="N78" s="155"/>
      <c r="O78" s="155"/>
      <c r="P78" s="155"/>
      <c r="Q78" s="155"/>
      <c r="R78" s="155"/>
      <c r="S78" s="155"/>
      <c r="T78" s="155"/>
      <c r="U78" s="155"/>
      <c r="V78" s="155"/>
      <c r="W78" s="155"/>
      <c r="X78" s="155"/>
      <c r="Y78" s="155"/>
      <c r="Z78" s="155"/>
      <c r="AA78" s="155"/>
    </row>
    <row r="80" spans="5:19" ht="51" customHeight="1">
      <c r="E80" s="238" t="s">
        <v>115</v>
      </c>
      <c r="F80" s="166" t="s">
        <v>0</v>
      </c>
      <c r="G80" s="231" t="s">
        <v>236</v>
      </c>
      <c r="H80" s="79"/>
      <c r="I80" s="79"/>
      <c r="J80" s="79"/>
      <c r="K80" s="79"/>
      <c r="L80" s="79"/>
      <c r="M80" s="79"/>
      <c r="N80" s="79"/>
      <c r="O80" s="79"/>
      <c r="P80" s="79"/>
      <c r="Q80" s="79"/>
      <c r="R80" s="79"/>
      <c r="S80" s="79"/>
    </row>
    <row r="81" spans="5:19" ht="33.75">
      <c r="E81" s="238"/>
      <c r="F81" s="159" t="s">
        <v>237</v>
      </c>
      <c r="G81" s="231"/>
      <c r="H81" s="51"/>
      <c r="I81" s="51"/>
      <c r="J81" s="51"/>
      <c r="K81" s="51"/>
      <c r="L81" s="51"/>
      <c r="M81" s="51"/>
      <c r="N81" s="51"/>
      <c r="O81" s="51"/>
      <c r="P81" s="51"/>
      <c r="Q81" s="51"/>
      <c r="R81" s="51"/>
      <c r="S81" s="51"/>
    </row>
    <row r="82" spans="3:24" ht="15">
      <c r="C82" s="236" t="s">
        <v>114</v>
      </c>
      <c r="D82" s="236"/>
      <c r="E82" s="237"/>
      <c r="F82" s="160"/>
      <c r="G82" s="52"/>
      <c r="H82" s="52"/>
      <c r="I82" s="52"/>
      <c r="J82" s="52"/>
      <c r="K82" s="52"/>
      <c r="L82" s="52"/>
      <c r="M82" s="52"/>
      <c r="N82" s="52"/>
      <c r="O82" s="52"/>
      <c r="P82" s="52"/>
      <c r="Q82" s="52"/>
      <c r="R82" s="52"/>
      <c r="S82" s="52"/>
      <c r="V82" s="78"/>
      <c r="W82" s="54"/>
      <c r="X82" s="54"/>
    </row>
    <row r="83" spans="3:24" ht="23.25">
      <c r="C83" s="53"/>
      <c r="D83" s="136"/>
      <c r="E83" s="163" t="s">
        <v>27</v>
      </c>
      <c r="F83" s="167"/>
      <c r="G83" s="52"/>
      <c r="H83" s="52"/>
      <c r="I83" s="52"/>
      <c r="J83" s="52"/>
      <c r="K83" s="52"/>
      <c r="L83" s="52"/>
      <c r="M83" s="52"/>
      <c r="N83" s="52"/>
      <c r="O83" s="52"/>
      <c r="P83" s="52"/>
      <c r="Q83" s="52"/>
      <c r="R83" s="52"/>
      <c r="S83" s="52"/>
      <c r="V83" s="78"/>
      <c r="W83" s="54"/>
      <c r="X83" s="54"/>
    </row>
    <row r="84" spans="2:24" ht="15">
      <c r="B84" s="53" t="s">
        <v>116</v>
      </c>
      <c r="C84" s="66"/>
      <c r="D84" s="81"/>
      <c r="E84" s="164">
        <v>500</v>
      </c>
      <c r="F84" s="168"/>
      <c r="G84" s="52"/>
      <c r="H84" s="52"/>
      <c r="I84" s="52"/>
      <c r="J84" s="52"/>
      <c r="K84" s="52"/>
      <c r="L84" s="52"/>
      <c r="M84" s="52"/>
      <c r="N84" s="52"/>
      <c r="O84" s="52"/>
      <c r="P84" s="52"/>
      <c r="Q84" s="52"/>
      <c r="R84" s="52"/>
      <c r="S84" s="52"/>
      <c r="V84" s="78"/>
      <c r="W84" s="54"/>
      <c r="X84" s="54"/>
    </row>
    <row r="85" spans="2:19" ht="9.75" customHeight="1">
      <c r="B85" s="179" t="s">
        <v>118</v>
      </c>
      <c r="C85" s="179"/>
      <c r="D85" s="48"/>
      <c r="E85" s="163" t="s">
        <v>45</v>
      </c>
      <c r="F85" s="178"/>
      <c r="G85" s="52"/>
      <c r="H85" s="52"/>
      <c r="I85" s="52"/>
      <c r="J85" s="52"/>
      <c r="K85" s="52"/>
      <c r="L85" s="52"/>
      <c r="M85" s="52"/>
      <c r="N85" s="52"/>
      <c r="O85" s="52"/>
      <c r="P85" s="52"/>
      <c r="Q85" s="52"/>
      <c r="R85" s="52"/>
      <c r="S85" s="52"/>
    </row>
    <row r="86" spans="3:19" ht="9.75" customHeight="1">
      <c r="C86" s="233" t="s">
        <v>6</v>
      </c>
      <c r="E86" s="56">
        <v>1000</v>
      </c>
      <c r="F86" s="57">
        <f aca="true" t="shared" si="3" ref="F86:F122">G86*-0.4</f>
        <v>-1.52</v>
      </c>
      <c r="G86" s="71">
        <f aca="true" t="shared" si="4" ref="G86:G107">G29</f>
        <v>3.8</v>
      </c>
      <c r="H86" s="128"/>
      <c r="I86" s="128"/>
      <c r="J86" s="128"/>
      <c r="K86" s="128"/>
      <c r="L86" s="128"/>
      <c r="M86" s="128"/>
      <c r="N86" s="128"/>
      <c r="O86" s="128"/>
      <c r="P86" s="128"/>
      <c r="Q86" s="128"/>
      <c r="R86" s="128"/>
      <c r="S86" s="128"/>
    </row>
    <row r="87" spans="3:19" ht="9.75" customHeight="1">
      <c r="C87" s="233"/>
      <c r="E87" s="56">
        <f>E86+500</f>
        <v>1500</v>
      </c>
      <c r="F87" s="57">
        <f t="shared" si="3"/>
        <v>-1.52</v>
      </c>
      <c r="G87" s="71">
        <f t="shared" si="4"/>
        <v>3.8</v>
      </c>
      <c r="H87" s="128"/>
      <c r="I87" s="128"/>
      <c r="J87" s="128"/>
      <c r="K87" s="128"/>
      <c r="L87" s="128"/>
      <c r="M87" s="128"/>
      <c r="N87" s="128"/>
      <c r="O87" s="128"/>
      <c r="P87" s="128"/>
      <c r="Q87" s="128"/>
      <c r="R87" s="128"/>
      <c r="S87" s="128"/>
    </row>
    <row r="88" spans="3:19" ht="9.75" customHeight="1">
      <c r="C88" s="233"/>
      <c r="E88" s="56">
        <f aca="true" t="shared" si="5" ref="E88:E122">E87+500</f>
        <v>2000</v>
      </c>
      <c r="F88" s="57">
        <f t="shared" si="3"/>
        <v>-1.52</v>
      </c>
      <c r="G88" s="71">
        <f t="shared" si="4"/>
        <v>3.8</v>
      </c>
      <c r="H88" s="128"/>
      <c r="I88" s="128"/>
      <c r="J88" s="128"/>
      <c r="K88" s="128"/>
      <c r="L88" s="128"/>
      <c r="M88" s="128"/>
      <c r="N88" s="128"/>
      <c r="O88" s="128"/>
      <c r="P88" s="128"/>
      <c r="Q88" s="128"/>
      <c r="R88" s="128"/>
      <c r="S88" s="128"/>
    </row>
    <row r="89" spans="3:19" ht="9.75" customHeight="1">
      <c r="C89" s="233"/>
      <c r="E89" s="56">
        <f t="shared" si="5"/>
        <v>2500</v>
      </c>
      <c r="F89" s="57">
        <f t="shared" si="3"/>
        <v>-1.52</v>
      </c>
      <c r="G89" s="71">
        <f t="shared" si="4"/>
        <v>3.8</v>
      </c>
      <c r="H89" s="128"/>
      <c r="I89" s="128"/>
      <c r="J89" s="128"/>
      <c r="K89" s="128"/>
      <c r="L89" s="128"/>
      <c r="M89" s="128"/>
      <c r="N89" s="128"/>
      <c r="O89" s="128"/>
      <c r="P89" s="128"/>
      <c r="Q89" s="128"/>
      <c r="R89" s="128"/>
      <c r="S89" s="128"/>
    </row>
    <row r="90" spans="3:19" ht="9.75" customHeight="1">
      <c r="C90" s="233"/>
      <c r="E90" s="56">
        <f t="shared" si="5"/>
        <v>3000</v>
      </c>
      <c r="F90" s="57">
        <f t="shared" si="3"/>
        <v>-1.52</v>
      </c>
      <c r="G90" s="71">
        <f t="shared" si="4"/>
        <v>3.8</v>
      </c>
      <c r="H90" s="128"/>
      <c r="I90" s="128"/>
      <c r="J90" s="128"/>
      <c r="K90" s="128"/>
      <c r="L90" s="128"/>
      <c r="M90" s="128"/>
      <c r="N90" s="128"/>
      <c r="O90" s="128"/>
      <c r="P90" s="128"/>
      <c r="Q90" s="128"/>
      <c r="R90" s="128"/>
      <c r="S90" s="128"/>
    </row>
    <row r="91" spans="3:19" ht="9.75" customHeight="1">
      <c r="C91" s="233"/>
      <c r="E91" s="56">
        <f t="shared" si="5"/>
        <v>3500</v>
      </c>
      <c r="F91" s="57">
        <f t="shared" si="3"/>
        <v>-1.52</v>
      </c>
      <c r="G91" s="71">
        <f t="shared" si="4"/>
        <v>3.8</v>
      </c>
      <c r="H91" s="128"/>
      <c r="I91" s="128"/>
      <c r="J91" s="128"/>
      <c r="K91" s="128"/>
      <c r="L91" s="128"/>
      <c r="M91" s="128"/>
      <c r="N91" s="128"/>
      <c r="O91" s="128"/>
      <c r="P91" s="128"/>
      <c r="Q91" s="128"/>
      <c r="R91" s="128"/>
      <c r="S91" s="128"/>
    </row>
    <row r="92" spans="3:19" ht="9.75" customHeight="1">
      <c r="C92" s="233"/>
      <c r="E92" s="56">
        <f t="shared" si="5"/>
        <v>4000</v>
      </c>
      <c r="F92" s="57">
        <f t="shared" si="3"/>
        <v>-1.52</v>
      </c>
      <c r="G92" s="71">
        <f t="shared" si="4"/>
        <v>3.8</v>
      </c>
      <c r="H92" s="128"/>
      <c r="I92" s="128"/>
      <c r="J92" s="128"/>
      <c r="K92" s="128"/>
      <c r="L92" s="128"/>
      <c r="M92" s="128"/>
      <c r="N92" s="128"/>
      <c r="O92" s="128"/>
      <c r="P92" s="128"/>
      <c r="Q92" s="128"/>
      <c r="R92" s="128"/>
      <c r="S92" s="128"/>
    </row>
    <row r="93" spans="3:19" ht="9.75" customHeight="1">
      <c r="C93" s="233"/>
      <c r="E93" s="56">
        <f t="shared" si="5"/>
        <v>4500</v>
      </c>
      <c r="F93" s="57">
        <f t="shared" si="3"/>
        <v>-1.52</v>
      </c>
      <c r="G93" s="71">
        <f t="shared" si="4"/>
        <v>3.8</v>
      </c>
      <c r="H93" s="128"/>
      <c r="I93" s="128"/>
      <c r="J93" s="128"/>
      <c r="K93" s="128"/>
      <c r="L93" s="128"/>
      <c r="M93" s="128"/>
      <c r="N93" s="128"/>
      <c r="O93" s="128"/>
      <c r="P93" s="128"/>
      <c r="Q93" s="128"/>
      <c r="R93" s="128"/>
      <c r="S93" s="128"/>
    </row>
    <row r="94" spans="3:19" ht="9.75" customHeight="1">
      <c r="C94" s="233"/>
      <c r="E94" s="56">
        <f t="shared" si="5"/>
        <v>5000</v>
      </c>
      <c r="F94" s="57">
        <f t="shared" si="3"/>
        <v>-1.5020689655172417</v>
      </c>
      <c r="G94" s="71">
        <f t="shared" si="4"/>
        <v>3.7551724137931037</v>
      </c>
      <c r="H94" s="128"/>
      <c r="I94" s="128"/>
      <c r="J94" s="128"/>
      <c r="K94" s="128"/>
      <c r="L94" s="128"/>
      <c r="M94" s="128"/>
      <c r="N94" s="128"/>
      <c r="O94" s="128"/>
      <c r="P94" s="128"/>
      <c r="Q94" s="128"/>
      <c r="R94" s="128"/>
      <c r="S94" s="128"/>
    </row>
    <row r="95" spans="3:19" ht="9.75" customHeight="1">
      <c r="C95" s="233"/>
      <c r="E95" s="56">
        <f t="shared" si="5"/>
        <v>5500</v>
      </c>
      <c r="F95" s="57">
        <f t="shared" si="3"/>
        <v>-1.4800000000000002</v>
      </c>
      <c r="G95" s="71">
        <f t="shared" si="4"/>
        <v>3.7</v>
      </c>
      <c r="H95" s="128"/>
      <c r="I95" s="128"/>
      <c r="J95" s="128"/>
      <c r="K95" s="128"/>
      <c r="L95" s="128"/>
      <c r="M95" s="128"/>
      <c r="N95" s="128"/>
      <c r="O95" s="128"/>
      <c r="P95" s="128"/>
      <c r="Q95" s="128"/>
      <c r="R95" s="128"/>
      <c r="S95" s="128"/>
    </row>
    <row r="96" spans="3:19" ht="9.75" customHeight="1">
      <c r="C96" s="233"/>
      <c r="E96" s="56">
        <f t="shared" si="5"/>
        <v>6000</v>
      </c>
      <c r="F96" s="57">
        <f t="shared" si="3"/>
        <v>-1.4593548387096775</v>
      </c>
      <c r="G96" s="71">
        <f t="shared" si="4"/>
        <v>3.6483870967741936</v>
      </c>
      <c r="H96" s="128"/>
      <c r="I96" s="128"/>
      <c r="J96" s="128"/>
      <c r="K96" s="128"/>
      <c r="L96" s="128"/>
      <c r="M96" s="128"/>
      <c r="N96" s="128"/>
      <c r="O96" s="128"/>
      <c r="P96" s="128"/>
      <c r="Q96" s="128"/>
      <c r="R96" s="128"/>
      <c r="S96" s="128"/>
    </row>
    <row r="97" spans="3:19" ht="9.75" customHeight="1">
      <c r="C97" s="233"/>
      <c r="E97" s="56">
        <f t="shared" si="5"/>
        <v>6500</v>
      </c>
      <c r="F97" s="57">
        <f t="shared" si="3"/>
        <v>-1.4400000000000002</v>
      </c>
      <c r="G97" s="71">
        <f t="shared" si="4"/>
        <v>3.6</v>
      </c>
      <c r="H97" s="128"/>
      <c r="I97" s="128"/>
      <c r="J97" s="128"/>
      <c r="K97" s="128"/>
      <c r="L97" s="128"/>
      <c r="M97" s="128"/>
      <c r="N97" s="128"/>
      <c r="O97" s="128"/>
      <c r="P97" s="128"/>
      <c r="Q97" s="128"/>
      <c r="R97" s="128"/>
      <c r="S97" s="128"/>
    </row>
    <row r="98" spans="3:19" ht="9.75" customHeight="1">
      <c r="C98" s="233"/>
      <c r="E98" s="56">
        <f t="shared" si="5"/>
        <v>7000</v>
      </c>
      <c r="F98" s="57">
        <f t="shared" si="3"/>
        <v>-1.4218181818181819</v>
      </c>
      <c r="G98" s="71">
        <f t="shared" si="4"/>
        <v>3.5545454545454547</v>
      </c>
      <c r="H98" s="128"/>
      <c r="I98" s="128"/>
      <c r="J98" s="128"/>
      <c r="K98" s="128"/>
      <c r="L98" s="128"/>
      <c r="M98" s="128"/>
      <c r="N98" s="128"/>
      <c r="O98" s="128"/>
      <c r="P98" s="128"/>
      <c r="Q98" s="128"/>
      <c r="R98" s="128"/>
      <c r="S98" s="128"/>
    </row>
    <row r="99" spans="3:19" ht="9.75" customHeight="1">
      <c r="C99" s="233"/>
      <c r="E99" s="56">
        <f t="shared" si="5"/>
        <v>7500</v>
      </c>
      <c r="F99" s="57">
        <f t="shared" si="3"/>
        <v>-1.4047058823529412</v>
      </c>
      <c r="G99" s="71">
        <f t="shared" si="4"/>
        <v>3.511764705882353</v>
      </c>
      <c r="H99" s="128"/>
      <c r="I99" s="128"/>
      <c r="J99" s="128"/>
      <c r="K99" s="128"/>
      <c r="L99" s="128"/>
      <c r="M99" s="128"/>
      <c r="N99" s="128"/>
      <c r="O99" s="128"/>
      <c r="P99" s="128"/>
      <c r="Q99" s="128"/>
      <c r="R99" s="128"/>
      <c r="S99" s="128"/>
    </row>
    <row r="100" spans="3:19" ht="9.75" customHeight="1">
      <c r="C100" s="233"/>
      <c r="E100" s="56">
        <f t="shared" si="5"/>
        <v>8000</v>
      </c>
      <c r="F100" s="57">
        <f t="shared" si="3"/>
        <v>-1.3885714285714288</v>
      </c>
      <c r="G100" s="71">
        <f t="shared" si="4"/>
        <v>3.4714285714285715</v>
      </c>
      <c r="H100" s="128"/>
      <c r="I100" s="128"/>
      <c r="J100" s="128"/>
      <c r="K100" s="128"/>
      <c r="L100" s="128"/>
      <c r="M100" s="128"/>
      <c r="N100" s="128"/>
      <c r="O100" s="128"/>
      <c r="P100" s="128"/>
      <c r="Q100" s="128"/>
      <c r="R100" s="128"/>
      <c r="S100" s="128"/>
    </row>
    <row r="101" spans="3:19" ht="9.75" customHeight="1">
      <c r="C101" s="233"/>
      <c r="E101" s="56">
        <f t="shared" si="5"/>
        <v>8500</v>
      </c>
      <c r="F101" s="57">
        <f t="shared" si="3"/>
        <v>-1.3733333333333335</v>
      </c>
      <c r="G101" s="71">
        <f t="shared" si="4"/>
        <v>3.4333333333333336</v>
      </c>
      <c r="H101" s="128"/>
      <c r="I101" s="128"/>
      <c r="J101" s="128"/>
      <c r="K101" s="128"/>
      <c r="L101" s="128"/>
      <c r="M101" s="128"/>
      <c r="N101" s="128"/>
      <c r="O101" s="128"/>
      <c r="P101" s="128"/>
      <c r="Q101" s="128"/>
      <c r="R101" s="128"/>
      <c r="S101" s="128"/>
    </row>
    <row r="102" spans="3:19" ht="9.75" customHeight="1">
      <c r="C102" s="233"/>
      <c r="E102" s="56">
        <f t="shared" si="5"/>
        <v>9000</v>
      </c>
      <c r="F102" s="57">
        <f t="shared" si="3"/>
        <v>-1.358918918918919</v>
      </c>
      <c r="G102" s="71">
        <f t="shared" si="4"/>
        <v>3.3972972972972975</v>
      </c>
      <c r="H102" s="128"/>
      <c r="I102" s="128"/>
      <c r="J102" s="128"/>
      <c r="K102" s="128"/>
      <c r="L102" s="128"/>
      <c r="M102" s="128"/>
      <c r="N102" s="128"/>
      <c r="O102" s="128"/>
      <c r="P102" s="128"/>
      <c r="Q102" s="128"/>
      <c r="R102" s="128"/>
      <c r="S102" s="128"/>
    </row>
    <row r="103" spans="3:19" ht="9.75" customHeight="1">
      <c r="C103" s="233"/>
      <c r="E103" s="56">
        <f t="shared" si="5"/>
        <v>9500</v>
      </c>
      <c r="F103" s="57">
        <f t="shared" si="3"/>
        <v>-1.345263157894737</v>
      </c>
      <c r="G103" s="71">
        <f t="shared" si="4"/>
        <v>3.363157894736842</v>
      </c>
      <c r="H103" s="128"/>
      <c r="I103" s="128"/>
      <c r="J103" s="128"/>
      <c r="K103" s="128"/>
      <c r="L103" s="128"/>
      <c r="M103" s="128"/>
      <c r="N103" s="128"/>
      <c r="O103" s="128"/>
      <c r="P103" s="128"/>
      <c r="Q103" s="128"/>
      <c r="R103" s="128"/>
      <c r="S103" s="128"/>
    </row>
    <row r="104" spans="3:19" ht="9.75" customHeight="1">
      <c r="C104" s="233"/>
      <c r="E104" s="56">
        <f t="shared" si="5"/>
        <v>10000</v>
      </c>
      <c r="F104" s="57">
        <f t="shared" si="3"/>
        <v>-1.3323076923076924</v>
      </c>
      <c r="G104" s="71">
        <f t="shared" si="4"/>
        <v>3.330769230769231</v>
      </c>
      <c r="H104" s="128"/>
      <c r="I104" s="128"/>
      <c r="J104" s="128"/>
      <c r="K104" s="128"/>
      <c r="L104" s="128"/>
      <c r="M104" s="128"/>
      <c r="N104" s="128"/>
      <c r="O104" s="128"/>
      <c r="P104" s="128"/>
      <c r="Q104" s="128"/>
      <c r="R104" s="128"/>
      <c r="S104" s="128"/>
    </row>
    <row r="105" spans="3:19" ht="9.75" customHeight="1">
      <c r="C105" s="233"/>
      <c r="E105" s="56">
        <f t="shared" si="5"/>
        <v>10500</v>
      </c>
      <c r="F105" s="57">
        <f t="shared" si="3"/>
        <v>-1.32</v>
      </c>
      <c r="G105" s="71">
        <f t="shared" si="4"/>
        <v>3.3</v>
      </c>
      <c r="H105" s="128"/>
      <c r="I105" s="128"/>
      <c r="J105" s="128"/>
      <c r="K105" s="128"/>
      <c r="L105" s="128"/>
      <c r="M105" s="128"/>
      <c r="N105" s="128"/>
      <c r="O105" s="128"/>
      <c r="P105" s="128"/>
      <c r="Q105" s="128"/>
      <c r="R105" s="128"/>
      <c r="S105" s="128"/>
    </row>
    <row r="106" spans="3:19" ht="9.75" customHeight="1">
      <c r="C106" s="233"/>
      <c r="E106" s="56">
        <f t="shared" si="5"/>
        <v>11000</v>
      </c>
      <c r="F106" s="57">
        <f t="shared" si="3"/>
        <v>-1.3082926829268293</v>
      </c>
      <c r="G106" s="71">
        <f t="shared" si="4"/>
        <v>3.270731707317073</v>
      </c>
      <c r="H106" s="128"/>
      <c r="I106" s="128"/>
      <c r="J106" s="128"/>
      <c r="K106" s="128"/>
      <c r="L106" s="128"/>
      <c r="M106" s="128"/>
      <c r="N106" s="128"/>
      <c r="O106" s="128"/>
      <c r="P106" s="128"/>
      <c r="Q106" s="128"/>
      <c r="R106" s="128"/>
      <c r="S106" s="128"/>
    </row>
    <row r="107" spans="3:19" ht="9.75" customHeight="1">
      <c r="C107" s="233"/>
      <c r="D107" s="60"/>
      <c r="E107" s="56">
        <f t="shared" si="5"/>
        <v>11500</v>
      </c>
      <c r="F107" s="57">
        <f t="shared" si="3"/>
        <v>-1.2971428571428572</v>
      </c>
      <c r="G107" s="71">
        <f t="shared" si="4"/>
        <v>3.242857142857143</v>
      </c>
      <c r="H107" s="128"/>
      <c r="I107" s="128"/>
      <c r="J107" s="128"/>
      <c r="K107" s="128"/>
      <c r="L107" s="128"/>
      <c r="M107" s="128"/>
      <c r="N107" s="128"/>
      <c r="O107" s="128"/>
      <c r="P107" s="128"/>
      <c r="Q107" s="128"/>
      <c r="R107" s="128"/>
      <c r="S107" s="128"/>
    </row>
    <row r="108" spans="3:19" ht="9.75" customHeight="1">
      <c r="C108" s="233"/>
      <c r="D108" s="61"/>
      <c r="E108" s="56">
        <f t="shared" si="5"/>
        <v>12000</v>
      </c>
      <c r="F108" s="57">
        <f t="shared" si="3"/>
        <v>-1.2763636363636364</v>
      </c>
      <c r="G108" s="71">
        <f aca="true" t="shared" si="6" ref="G108:G122">G52</f>
        <v>3.190909090909091</v>
      </c>
      <c r="H108" s="128"/>
      <c r="I108" s="128"/>
      <c r="J108" s="128"/>
      <c r="K108" s="128"/>
      <c r="L108" s="128"/>
      <c r="M108" s="128"/>
      <c r="N108" s="128"/>
      <c r="O108" s="128"/>
      <c r="P108" s="128"/>
      <c r="Q108" s="128"/>
      <c r="R108" s="128"/>
      <c r="S108" s="128"/>
    </row>
    <row r="109" spans="3:19" ht="9.75" customHeight="1">
      <c r="C109" s="234"/>
      <c r="D109" s="69"/>
      <c r="E109" s="67">
        <f t="shared" si="5"/>
        <v>12500</v>
      </c>
      <c r="F109" s="68">
        <f t="shared" si="3"/>
        <v>-1.2666666666666668</v>
      </c>
      <c r="G109" s="72">
        <f t="shared" si="6"/>
        <v>3.166666666666667</v>
      </c>
      <c r="H109" s="128"/>
      <c r="I109" s="128"/>
      <c r="J109" s="128"/>
      <c r="K109" s="128"/>
      <c r="L109" s="128"/>
      <c r="M109" s="128"/>
      <c r="N109" s="128"/>
      <c r="O109" s="128"/>
      <c r="P109" s="128"/>
      <c r="Q109" s="128"/>
      <c r="R109" s="128"/>
      <c r="S109" s="128"/>
    </row>
    <row r="110" spans="3:19" ht="9.75" customHeight="1">
      <c r="C110" s="235" t="s">
        <v>5</v>
      </c>
      <c r="D110" s="77"/>
      <c r="E110" s="75">
        <f t="shared" si="5"/>
        <v>13000</v>
      </c>
      <c r="F110" s="76">
        <f t="shared" si="3"/>
        <v>-1.2573913043478262</v>
      </c>
      <c r="G110" s="70">
        <f t="shared" si="6"/>
        <v>3.143478260869565</v>
      </c>
      <c r="H110" s="128"/>
      <c r="I110" s="128"/>
      <c r="J110" s="128"/>
      <c r="K110" s="128"/>
      <c r="L110" s="128"/>
      <c r="M110" s="128"/>
      <c r="N110" s="128"/>
      <c r="O110" s="128"/>
      <c r="P110" s="128"/>
      <c r="Q110" s="128"/>
      <c r="R110" s="128"/>
      <c r="S110" s="128"/>
    </row>
    <row r="111" spans="3:19" ht="9.75" customHeight="1">
      <c r="C111" s="233"/>
      <c r="D111" s="61"/>
      <c r="E111" s="56">
        <f t="shared" si="5"/>
        <v>13500</v>
      </c>
      <c r="F111" s="57">
        <f t="shared" si="3"/>
        <v>-1.2485106382978726</v>
      </c>
      <c r="G111" s="71">
        <f t="shared" si="6"/>
        <v>3.121276595744681</v>
      </c>
      <c r="H111" s="128"/>
      <c r="I111" s="128"/>
      <c r="J111" s="128"/>
      <c r="K111" s="128"/>
      <c r="L111" s="128"/>
      <c r="M111" s="128"/>
      <c r="N111" s="128"/>
      <c r="O111" s="128"/>
      <c r="P111" s="128"/>
      <c r="Q111" s="128"/>
      <c r="R111" s="128"/>
      <c r="S111" s="128"/>
    </row>
    <row r="112" spans="3:19" ht="9.75" customHeight="1">
      <c r="C112" s="233"/>
      <c r="D112" s="61"/>
      <c r="E112" s="56">
        <f t="shared" si="5"/>
        <v>14000</v>
      </c>
      <c r="F112" s="57">
        <f t="shared" si="3"/>
        <v>-1.2400000000000002</v>
      </c>
      <c r="G112" s="71">
        <f t="shared" si="6"/>
        <v>3.1</v>
      </c>
      <c r="H112" s="128"/>
      <c r="I112" s="128"/>
      <c r="J112" s="128"/>
      <c r="K112" s="128"/>
      <c r="L112" s="128"/>
      <c r="M112" s="128"/>
      <c r="N112" s="128"/>
      <c r="O112" s="128"/>
      <c r="P112" s="128"/>
      <c r="Q112" s="128"/>
      <c r="R112" s="128"/>
      <c r="S112" s="128"/>
    </row>
    <row r="113" spans="3:19" ht="9.75" customHeight="1">
      <c r="C113" s="233"/>
      <c r="D113" s="61"/>
      <c r="E113" s="56">
        <f t="shared" si="5"/>
        <v>14500</v>
      </c>
      <c r="F113" s="57">
        <f t="shared" si="3"/>
        <v>-1.2318367346938777</v>
      </c>
      <c r="G113" s="71">
        <f t="shared" si="6"/>
        <v>3.0795918367346937</v>
      </c>
      <c r="H113" s="128"/>
      <c r="I113" s="128"/>
      <c r="J113" s="128"/>
      <c r="K113" s="128"/>
      <c r="L113" s="128"/>
      <c r="M113" s="128"/>
      <c r="N113" s="128"/>
      <c r="O113" s="128"/>
      <c r="P113" s="128"/>
      <c r="Q113" s="128"/>
      <c r="R113" s="128"/>
      <c r="S113" s="128"/>
    </row>
    <row r="114" spans="3:19" ht="9.75" customHeight="1">
      <c r="C114" s="233"/>
      <c r="D114" s="61"/>
      <c r="E114" s="56">
        <f t="shared" si="5"/>
        <v>15000</v>
      </c>
      <c r="F114" s="57">
        <f t="shared" si="3"/>
        <v>-1.2240000000000002</v>
      </c>
      <c r="G114" s="71">
        <f t="shared" si="6"/>
        <v>3.06</v>
      </c>
      <c r="H114" s="128"/>
      <c r="I114" s="128"/>
      <c r="J114" s="128"/>
      <c r="K114" s="128"/>
      <c r="L114" s="128"/>
      <c r="M114" s="128"/>
      <c r="N114" s="128"/>
      <c r="O114" s="128"/>
      <c r="P114" s="128"/>
      <c r="Q114" s="128"/>
      <c r="R114" s="128"/>
      <c r="S114" s="128"/>
    </row>
    <row r="115" spans="3:19" ht="9.75" customHeight="1">
      <c r="C115" s="233"/>
      <c r="D115" s="61"/>
      <c r="E115" s="56">
        <f t="shared" si="5"/>
        <v>15500</v>
      </c>
      <c r="F115" s="57">
        <f t="shared" si="3"/>
        <v>-1.2164705882352942</v>
      </c>
      <c r="G115" s="71">
        <f t="shared" si="6"/>
        <v>3.041176470588235</v>
      </c>
      <c r="H115" s="128"/>
      <c r="I115" s="128"/>
      <c r="J115" s="128"/>
      <c r="K115" s="128"/>
      <c r="L115" s="128"/>
      <c r="M115" s="128"/>
      <c r="N115" s="128"/>
      <c r="O115" s="128"/>
      <c r="P115" s="128"/>
      <c r="Q115" s="128"/>
      <c r="R115" s="128"/>
      <c r="S115" s="128"/>
    </row>
    <row r="116" spans="3:19" ht="9.75" customHeight="1">
      <c r="C116" s="233"/>
      <c r="D116" s="61"/>
      <c r="E116" s="56">
        <f t="shared" si="5"/>
        <v>16000</v>
      </c>
      <c r="F116" s="57">
        <f t="shared" si="3"/>
        <v>-1.2092307692307693</v>
      </c>
      <c r="G116" s="71">
        <f t="shared" si="6"/>
        <v>3.023076923076923</v>
      </c>
      <c r="H116" s="128"/>
      <c r="I116" s="128"/>
      <c r="J116" s="128"/>
      <c r="K116" s="128"/>
      <c r="L116" s="128"/>
      <c r="M116" s="128"/>
      <c r="N116" s="128"/>
      <c r="O116" s="128"/>
      <c r="P116" s="128"/>
      <c r="Q116" s="128"/>
      <c r="R116" s="128"/>
      <c r="S116" s="128"/>
    </row>
    <row r="117" spans="3:19" ht="9.75" customHeight="1">
      <c r="C117" s="233"/>
      <c r="D117" s="61"/>
      <c r="E117" s="56">
        <f t="shared" si="5"/>
        <v>16500</v>
      </c>
      <c r="F117" s="57">
        <f t="shared" si="3"/>
        <v>-1.2022641509433964</v>
      </c>
      <c r="G117" s="71">
        <f t="shared" si="6"/>
        <v>3.005660377358491</v>
      </c>
      <c r="H117" s="128"/>
      <c r="I117" s="128"/>
      <c r="J117" s="128"/>
      <c r="K117" s="128"/>
      <c r="L117" s="128"/>
      <c r="M117" s="128"/>
      <c r="N117" s="128"/>
      <c r="O117" s="128"/>
      <c r="P117" s="128"/>
      <c r="Q117" s="128"/>
      <c r="R117" s="128"/>
      <c r="S117" s="128"/>
    </row>
    <row r="118" spans="3:19" ht="9.75" customHeight="1">
      <c r="C118" s="233"/>
      <c r="D118" s="61"/>
      <c r="E118" s="56">
        <f t="shared" si="5"/>
        <v>17000</v>
      </c>
      <c r="F118" s="57">
        <f t="shared" si="3"/>
        <v>-1.1955555555555557</v>
      </c>
      <c r="G118" s="71">
        <f t="shared" si="6"/>
        <v>2.988888888888889</v>
      </c>
      <c r="H118" s="128"/>
      <c r="I118" s="128"/>
      <c r="J118" s="128"/>
      <c r="K118" s="128"/>
      <c r="L118" s="128"/>
      <c r="M118" s="128"/>
      <c r="N118" s="128"/>
      <c r="O118" s="128"/>
      <c r="P118" s="128"/>
      <c r="Q118" s="128"/>
      <c r="R118" s="128"/>
      <c r="S118" s="128"/>
    </row>
    <row r="119" spans="3:19" ht="9.75" customHeight="1">
      <c r="C119" s="233"/>
      <c r="D119" s="61"/>
      <c r="E119" s="56">
        <f t="shared" si="5"/>
        <v>17500</v>
      </c>
      <c r="F119" s="57">
        <f t="shared" si="3"/>
        <v>-1.1890909090909092</v>
      </c>
      <c r="G119" s="71">
        <f t="shared" si="6"/>
        <v>2.9727272727272727</v>
      </c>
      <c r="H119" s="128"/>
      <c r="I119" s="128"/>
      <c r="J119" s="128"/>
      <c r="K119" s="128"/>
      <c r="L119" s="128"/>
      <c r="M119" s="128"/>
      <c r="N119" s="128"/>
      <c r="O119" s="128"/>
      <c r="P119" s="128"/>
      <c r="Q119" s="128"/>
      <c r="R119" s="128"/>
      <c r="S119" s="128"/>
    </row>
    <row r="120" spans="3:19" ht="9.75" customHeight="1">
      <c r="C120" s="233"/>
      <c r="D120" s="61"/>
      <c r="E120" s="56">
        <f t="shared" si="5"/>
        <v>18000</v>
      </c>
      <c r="F120" s="57">
        <f t="shared" si="3"/>
        <v>-1.182857142857143</v>
      </c>
      <c r="G120" s="71">
        <f t="shared" si="6"/>
        <v>2.9571428571428573</v>
      </c>
      <c r="H120" s="128"/>
      <c r="I120" s="128"/>
      <c r="J120" s="128"/>
      <c r="K120" s="128"/>
      <c r="L120" s="128"/>
      <c r="M120" s="128"/>
      <c r="N120" s="128"/>
      <c r="O120" s="128"/>
      <c r="P120" s="128"/>
      <c r="Q120" s="128"/>
      <c r="R120" s="128"/>
      <c r="S120" s="128"/>
    </row>
    <row r="121" spans="3:19" ht="9.75" customHeight="1">
      <c r="C121" s="233"/>
      <c r="D121" s="60"/>
      <c r="E121" s="56">
        <f t="shared" si="5"/>
        <v>18500</v>
      </c>
      <c r="F121" s="57">
        <f t="shared" si="3"/>
        <v>-1.176842105263158</v>
      </c>
      <c r="G121" s="71">
        <f t="shared" si="6"/>
        <v>2.942105263157895</v>
      </c>
      <c r="H121" s="128"/>
      <c r="I121" s="128"/>
      <c r="J121" s="128"/>
      <c r="K121" s="128"/>
      <c r="L121" s="128"/>
      <c r="M121" s="128"/>
      <c r="N121" s="128"/>
      <c r="O121" s="128"/>
      <c r="P121" s="128"/>
      <c r="Q121" s="128"/>
      <c r="R121" s="128"/>
      <c r="S121" s="128"/>
    </row>
    <row r="122" spans="3:19" ht="9.75" customHeight="1">
      <c r="C122" s="234"/>
      <c r="D122" s="69"/>
      <c r="E122" s="67">
        <f t="shared" si="5"/>
        <v>19000</v>
      </c>
      <c r="F122" s="68">
        <f t="shared" si="3"/>
        <v>-1.1710344827586208</v>
      </c>
      <c r="G122" s="72">
        <f t="shared" si="6"/>
        <v>2.9275862068965517</v>
      </c>
      <c r="H122" s="128"/>
      <c r="I122" s="128"/>
      <c r="J122" s="128"/>
      <c r="K122" s="128"/>
      <c r="L122" s="128"/>
      <c r="M122" s="128"/>
      <c r="N122" s="128"/>
      <c r="O122" s="128"/>
      <c r="P122" s="128"/>
      <c r="Q122" s="128"/>
      <c r="R122" s="128"/>
      <c r="S122" s="128"/>
    </row>
    <row r="123" spans="3:19" ht="9.75" customHeight="1">
      <c r="C123" s="156"/>
      <c r="D123" s="61"/>
      <c r="E123" s="56"/>
      <c r="F123" s="57"/>
      <c r="G123" s="181"/>
      <c r="H123" s="128"/>
      <c r="I123" s="128"/>
      <c r="J123" s="128"/>
      <c r="K123" s="128"/>
      <c r="L123" s="128"/>
      <c r="M123" s="128"/>
      <c r="N123" s="128"/>
      <c r="O123" s="128"/>
      <c r="P123" s="128"/>
      <c r="Q123" s="128"/>
      <c r="R123" s="128"/>
      <c r="S123" s="128"/>
    </row>
    <row r="124" spans="2:19" ht="15">
      <c r="B124" s="53" t="s">
        <v>3</v>
      </c>
      <c r="E124" s="56"/>
      <c r="F124" s="57"/>
      <c r="G124" s="128"/>
      <c r="H124" s="128"/>
      <c r="I124" s="128"/>
      <c r="J124" s="128"/>
      <c r="K124" s="128"/>
      <c r="L124" s="128"/>
      <c r="M124" s="128"/>
      <c r="N124" s="128"/>
      <c r="O124" s="128"/>
      <c r="P124" s="128"/>
      <c r="Q124" s="128"/>
      <c r="R124" s="128"/>
      <c r="S124" s="128"/>
    </row>
    <row r="125" spans="2:19" ht="9.75" customHeight="1">
      <c r="B125" s="179" t="s">
        <v>235</v>
      </c>
      <c r="C125" s="74"/>
      <c r="D125" s="69"/>
      <c r="E125" s="67">
        <v>12500</v>
      </c>
      <c r="F125" s="68">
        <f>G125*-0.5</f>
        <v>-2.2</v>
      </c>
      <c r="G125" s="72">
        <f>G69</f>
        <v>4.4</v>
      </c>
      <c r="H125" s="128"/>
      <c r="I125" s="128"/>
      <c r="J125" s="128"/>
      <c r="K125" s="128"/>
      <c r="L125" s="128"/>
      <c r="M125" s="128"/>
      <c r="N125" s="128"/>
      <c r="O125" s="128"/>
      <c r="P125" s="128"/>
      <c r="Q125" s="128"/>
      <c r="R125" s="128"/>
      <c r="S125" s="128"/>
    </row>
    <row r="126" spans="4:19" ht="9.75" customHeight="1">
      <c r="D126" s="61"/>
      <c r="E126" s="62"/>
      <c r="F126" s="57"/>
      <c r="G126" s="181"/>
      <c r="H126" s="128"/>
      <c r="I126" s="128"/>
      <c r="J126" s="128"/>
      <c r="K126" s="128"/>
      <c r="L126" s="128"/>
      <c r="M126" s="128"/>
      <c r="N126" s="128"/>
      <c r="O126" s="128"/>
      <c r="P126" s="128"/>
      <c r="Q126" s="128"/>
      <c r="R126" s="128"/>
      <c r="S126" s="128"/>
    </row>
    <row r="127" spans="2:19" ht="15">
      <c r="B127" s="53" t="s">
        <v>4</v>
      </c>
      <c r="E127" s="56"/>
      <c r="F127" s="57"/>
      <c r="G127" s="128"/>
      <c r="H127" s="128"/>
      <c r="I127" s="128"/>
      <c r="J127" s="128"/>
      <c r="K127" s="128"/>
      <c r="L127" s="128"/>
      <c r="M127" s="128"/>
      <c r="N127" s="128"/>
      <c r="O127" s="128"/>
      <c r="P127" s="128"/>
      <c r="Q127" s="128"/>
      <c r="R127" s="128"/>
      <c r="S127" s="128"/>
    </row>
    <row r="128" spans="2:19" ht="9.75" customHeight="1">
      <c r="B128" s="179" t="s">
        <v>235</v>
      </c>
      <c r="C128" s="74"/>
      <c r="D128" s="69"/>
      <c r="E128" s="67">
        <v>12500</v>
      </c>
      <c r="F128" s="68">
        <f>G128*-0.5</f>
        <v>-3</v>
      </c>
      <c r="G128" s="72">
        <f>G72</f>
        <v>6</v>
      </c>
      <c r="H128" s="128"/>
      <c r="I128" s="128"/>
      <c r="J128" s="128"/>
      <c r="K128" s="128"/>
      <c r="L128" s="128"/>
      <c r="M128" s="128"/>
      <c r="N128" s="128"/>
      <c r="O128" s="128"/>
      <c r="P128" s="128"/>
      <c r="Q128" s="128"/>
      <c r="R128" s="128"/>
      <c r="S128" s="128"/>
    </row>
    <row r="129" ht="15">
      <c r="F129" s="57"/>
    </row>
    <row r="130" ht="15">
      <c r="F130" s="57"/>
    </row>
  </sheetData>
  <sheetProtection sheet="1" selectLockedCells="1"/>
  <mergeCells count="19">
    <mergeCell ref="C54:C66"/>
    <mergeCell ref="A76:AA76"/>
    <mergeCell ref="A1:AA1"/>
    <mergeCell ref="A2:AA2"/>
    <mergeCell ref="A3:AA3"/>
    <mergeCell ref="A20:AA20"/>
    <mergeCell ref="E23:E24"/>
    <mergeCell ref="A19:X19"/>
    <mergeCell ref="Z57:AA57"/>
    <mergeCell ref="G80:G81"/>
    <mergeCell ref="I36:T37"/>
    <mergeCell ref="C86:C109"/>
    <mergeCell ref="C110:C122"/>
    <mergeCell ref="C25:E25"/>
    <mergeCell ref="C82:E82"/>
    <mergeCell ref="E80:E81"/>
    <mergeCell ref="A75:X75"/>
    <mergeCell ref="A77:AA77"/>
    <mergeCell ref="C29:C53"/>
  </mergeCells>
  <conditionalFormatting sqref="F86:S122 F123:F130 G123:S128 T72 I67:S72 I44:M52 G29:H72 U52:V54 W58:AA58 N52 S52:T52 O44:R52 AB42:AB54 S56:V58 I55:T64 T67:T70 H28:H51 U28:AB51 I28:T35 I38:T51">
    <cfRule type="cellIs" priority="155" dxfId="0" operator="equal">
      <formula>3.8</formula>
    </cfRule>
  </conditionalFormatting>
  <conditionalFormatting sqref="W86:X65536 W79:X79 X38:X40 X33:X35 L33:L35 S38:S39 K38:L39 X51 AA34:AA40 W34:W40 AA46:AA51 K34:K35 S34:S35 O34:O35 O38:O39">
    <cfRule type="cellIs" priority="154" dxfId="0" operator="greaterThan">
      <formula>3.8</formula>
    </cfRule>
  </conditionalFormatting>
  <conditionalFormatting sqref="F86:F130 F29:F68 F71">
    <cfRule type="cellIs" priority="152" dxfId="0" operator="greaterThan">
      <formula>3.8</formula>
    </cfRule>
    <cfRule type="cellIs" priority="153" dxfId="0" operator="equal">
      <formula>3.8</formula>
    </cfRule>
  </conditionalFormatting>
  <printOptions/>
  <pageMargins left="0.7" right="0.7" top="0.75" bottom="0.75" header="0.3" footer="0.3"/>
  <pageSetup horizontalDpi="600" verticalDpi="600" orientation="portrait" scale="80" r:id="rId1"/>
</worksheet>
</file>

<file path=xl/worksheets/sheet4.xml><?xml version="1.0" encoding="utf-8"?>
<worksheet xmlns="http://schemas.openxmlformats.org/spreadsheetml/2006/main" xmlns:r="http://schemas.openxmlformats.org/officeDocument/2006/relationships">
  <dimension ref="A1:D78"/>
  <sheetViews>
    <sheetView showGridLines="0" zoomScale="85" zoomScaleNormal="85" zoomScalePageLayoutView="0" workbookViewId="0" topLeftCell="A1">
      <selection activeCell="A1" sqref="A1"/>
    </sheetView>
  </sheetViews>
  <sheetFormatPr defaultColWidth="9.140625" defaultRowHeight="15"/>
  <cols>
    <col min="1" max="2" width="2.7109375" style="0" customWidth="1"/>
    <col min="3" max="3" width="111.8515625" style="0" bestFit="1" customWidth="1"/>
  </cols>
  <sheetData>
    <row r="1" ht="15">
      <c r="A1" s="143" t="s">
        <v>176</v>
      </c>
    </row>
    <row r="3" ht="15">
      <c r="B3" s="143" t="s">
        <v>175</v>
      </c>
    </row>
    <row r="5" ht="15">
      <c r="C5" t="s">
        <v>208</v>
      </c>
    </row>
    <row r="7" spans="1:3" ht="15">
      <c r="A7" s="169"/>
      <c r="B7" s="169"/>
      <c r="C7" s="170" t="s">
        <v>167</v>
      </c>
    </row>
    <row r="8" spans="1:3" ht="15">
      <c r="A8" s="169"/>
      <c r="B8" s="169"/>
      <c r="C8" s="170" t="s">
        <v>231</v>
      </c>
    </row>
    <row r="9" spans="1:3" ht="15">
      <c r="A9" s="169"/>
      <c r="B9" s="169"/>
      <c r="C9" s="170" t="s">
        <v>238</v>
      </c>
    </row>
    <row r="10" spans="1:3" ht="15">
      <c r="A10" s="169"/>
      <c r="B10" s="169"/>
      <c r="C10" s="170" t="s">
        <v>247</v>
      </c>
    </row>
    <row r="11" spans="1:3" ht="15">
      <c r="A11" s="169"/>
      <c r="B11" s="169"/>
      <c r="C11" s="170" t="s">
        <v>248</v>
      </c>
    </row>
    <row r="12" spans="1:3" ht="15">
      <c r="A12" s="169"/>
      <c r="B12" s="169"/>
      <c r="C12" s="170" t="s">
        <v>168</v>
      </c>
    </row>
    <row r="13" spans="1:3" ht="15">
      <c r="A13" s="169"/>
      <c r="B13" s="169"/>
      <c r="C13" s="170" t="s">
        <v>224</v>
      </c>
    </row>
    <row r="14" spans="1:3" ht="15">
      <c r="A14" s="169"/>
      <c r="B14" s="169"/>
      <c r="C14" s="170" t="s">
        <v>225</v>
      </c>
    </row>
    <row r="15" spans="1:3" ht="15">
      <c r="A15" s="169"/>
      <c r="B15" s="169"/>
      <c r="C15" s="170" t="s">
        <v>226</v>
      </c>
    </row>
    <row r="16" spans="1:3" ht="15">
      <c r="A16" s="169"/>
      <c r="B16" s="169"/>
      <c r="C16" s="170" t="s">
        <v>227</v>
      </c>
    </row>
    <row r="17" spans="1:3" ht="15">
      <c r="A17" s="169"/>
      <c r="B17" s="169"/>
      <c r="C17" s="170" t="s">
        <v>228</v>
      </c>
    </row>
    <row r="18" spans="1:3" ht="15">
      <c r="A18" s="169"/>
      <c r="B18" s="169"/>
      <c r="C18" s="170" t="s">
        <v>229</v>
      </c>
    </row>
    <row r="19" spans="1:3" ht="15">
      <c r="A19" s="169"/>
      <c r="B19" s="169"/>
      <c r="C19" s="170" t="s">
        <v>230</v>
      </c>
    </row>
    <row r="20" spans="1:3" ht="15">
      <c r="A20" s="169"/>
      <c r="B20" s="169"/>
      <c r="C20" s="170" t="s">
        <v>169</v>
      </c>
    </row>
    <row r="21" spans="1:3" ht="15">
      <c r="A21" s="169"/>
      <c r="B21" s="169"/>
      <c r="C21" s="170" t="s">
        <v>170</v>
      </c>
    </row>
    <row r="22" spans="1:3" ht="15">
      <c r="A22" s="169"/>
      <c r="B22" s="169"/>
      <c r="C22" s="170" t="s">
        <v>171</v>
      </c>
    </row>
    <row r="23" spans="1:3" ht="15">
      <c r="A23" s="169"/>
      <c r="B23" s="169"/>
      <c r="C23" s="170" t="s">
        <v>172</v>
      </c>
    </row>
    <row r="24" spans="1:3" ht="15">
      <c r="A24" s="169"/>
      <c r="B24" s="169"/>
      <c r="C24" s="170" t="s">
        <v>173</v>
      </c>
    </row>
    <row r="25" spans="1:3" ht="15">
      <c r="A25" s="169"/>
      <c r="B25" s="169"/>
      <c r="C25" s="170" t="s">
        <v>245</v>
      </c>
    </row>
    <row r="26" spans="1:3" ht="15">
      <c r="A26" s="169"/>
      <c r="B26" s="169"/>
      <c r="C26" s="206" t="s">
        <v>246</v>
      </c>
    </row>
    <row r="27" spans="1:3" ht="15">
      <c r="A27" s="169"/>
      <c r="B27" s="169"/>
      <c r="C27" s="170" t="s">
        <v>174</v>
      </c>
    </row>
    <row r="29" ht="15">
      <c r="B29" s="143" t="s">
        <v>250</v>
      </c>
    </row>
    <row r="30" spans="2:4" ht="15">
      <c r="B30" s="170"/>
      <c r="C30" s="170"/>
      <c r="D30" s="170"/>
    </row>
    <row r="31" spans="2:4" ht="15">
      <c r="B31" s="170" t="s">
        <v>207</v>
      </c>
      <c r="C31" s="170"/>
      <c r="D31" s="170"/>
    </row>
    <row r="32" spans="2:4" ht="15">
      <c r="B32" s="170" t="s">
        <v>232</v>
      </c>
      <c r="C32" s="170"/>
      <c r="D32" s="170"/>
    </row>
    <row r="33" spans="2:4" ht="15">
      <c r="B33" s="170" t="s">
        <v>249</v>
      </c>
      <c r="C33" s="170"/>
      <c r="D33" s="170"/>
    </row>
    <row r="34" spans="2:4" ht="15">
      <c r="B34" s="170" t="s">
        <v>183</v>
      </c>
      <c r="C34" s="170"/>
      <c r="D34" s="170"/>
    </row>
    <row r="35" spans="2:4" ht="15">
      <c r="B35" s="170" t="s">
        <v>184</v>
      </c>
      <c r="C35" s="170"/>
      <c r="D35" s="170"/>
    </row>
    <row r="36" spans="2:4" ht="15">
      <c r="B36" s="170" t="s">
        <v>185</v>
      </c>
      <c r="C36" s="170"/>
      <c r="D36" s="170"/>
    </row>
    <row r="37" spans="2:4" ht="15">
      <c r="B37" s="170" t="s">
        <v>186</v>
      </c>
      <c r="C37" s="170"/>
      <c r="D37" s="170"/>
    </row>
    <row r="38" spans="2:4" ht="15">
      <c r="B38" s="170" t="s">
        <v>187</v>
      </c>
      <c r="C38" s="170"/>
      <c r="D38" s="170"/>
    </row>
    <row r="39" spans="2:4" ht="15">
      <c r="B39" s="170" t="s">
        <v>188</v>
      </c>
      <c r="C39" s="170"/>
      <c r="D39" s="170"/>
    </row>
    <row r="40" spans="2:4" ht="15">
      <c r="B40" s="170" t="s">
        <v>189</v>
      </c>
      <c r="C40" s="170"/>
      <c r="D40" s="170"/>
    </row>
    <row r="41" spans="2:4" ht="15">
      <c r="B41" s="170" t="s">
        <v>190</v>
      </c>
      <c r="C41" s="170"/>
      <c r="D41" s="170"/>
    </row>
    <row r="42" spans="2:4" ht="15">
      <c r="B42" s="170" t="s">
        <v>191</v>
      </c>
      <c r="C42" s="170"/>
      <c r="D42" s="170"/>
    </row>
    <row r="43" spans="2:4" ht="15">
      <c r="B43" s="170" t="s">
        <v>192</v>
      </c>
      <c r="C43" s="170"/>
      <c r="D43" s="170"/>
    </row>
    <row r="44" spans="2:4" ht="15">
      <c r="B44" s="170" t="s">
        <v>193</v>
      </c>
      <c r="C44" s="170"/>
      <c r="D44" s="170"/>
    </row>
    <row r="45" spans="2:4" ht="15">
      <c r="B45" s="170" t="s">
        <v>194</v>
      </c>
      <c r="C45" s="170"/>
      <c r="D45" s="170"/>
    </row>
    <row r="46" spans="2:4" ht="15">
      <c r="B46" s="170" t="s">
        <v>195</v>
      </c>
      <c r="C46" s="170"/>
      <c r="D46" s="170"/>
    </row>
    <row r="47" spans="2:4" ht="15">
      <c r="B47" s="170" t="s">
        <v>196</v>
      </c>
      <c r="C47" s="170"/>
      <c r="D47" s="170"/>
    </row>
    <row r="48" spans="2:4" ht="15">
      <c r="B48" s="170" t="s">
        <v>197</v>
      </c>
      <c r="C48" s="170"/>
      <c r="D48" s="170"/>
    </row>
    <row r="49" spans="2:4" ht="15">
      <c r="B49" s="170" t="s">
        <v>198</v>
      </c>
      <c r="C49" s="170"/>
      <c r="D49" s="170"/>
    </row>
    <row r="50" spans="2:4" ht="15">
      <c r="B50" s="170" t="s">
        <v>199</v>
      </c>
      <c r="C50" s="170"/>
      <c r="D50" s="170"/>
    </row>
    <row r="51" spans="2:4" ht="15">
      <c r="B51" s="170" t="s">
        <v>200</v>
      </c>
      <c r="C51" s="170"/>
      <c r="D51" s="170"/>
    </row>
    <row r="52" spans="2:4" ht="15">
      <c r="B52" s="170" t="s">
        <v>201</v>
      </c>
      <c r="C52" s="170"/>
      <c r="D52" s="170"/>
    </row>
    <row r="53" spans="2:4" ht="15">
      <c r="B53" s="170" t="s">
        <v>202</v>
      </c>
      <c r="C53" s="170"/>
      <c r="D53" s="170"/>
    </row>
    <row r="54" spans="2:4" ht="15">
      <c r="B54" s="170" t="s">
        <v>203</v>
      </c>
      <c r="C54" s="170"/>
      <c r="D54" s="170"/>
    </row>
    <row r="55" spans="2:4" ht="15">
      <c r="B55" s="170" t="s">
        <v>204</v>
      </c>
      <c r="C55" s="170"/>
      <c r="D55" s="170"/>
    </row>
    <row r="56" spans="2:4" ht="15">
      <c r="B56" s="170" t="s">
        <v>205</v>
      </c>
      <c r="C56" s="170"/>
      <c r="D56" s="170"/>
    </row>
    <row r="57" spans="2:4" ht="15">
      <c r="B57" s="170" t="s">
        <v>206</v>
      </c>
      <c r="C57" s="170"/>
      <c r="D57" s="170"/>
    </row>
    <row r="58" spans="2:3" ht="15">
      <c r="B58" s="170" t="s">
        <v>209</v>
      </c>
      <c r="C58" s="170"/>
    </row>
    <row r="59" spans="2:3" ht="15">
      <c r="B59" s="170"/>
      <c r="C59" s="170"/>
    </row>
    <row r="60" spans="2:3" ht="15">
      <c r="B60" s="170" t="s">
        <v>210</v>
      </c>
      <c r="C60" s="170"/>
    </row>
    <row r="61" spans="2:3" ht="15">
      <c r="B61" s="170" t="s">
        <v>211</v>
      </c>
      <c r="C61" s="170"/>
    </row>
    <row r="62" spans="2:3" ht="15">
      <c r="B62" s="170" t="s">
        <v>212</v>
      </c>
      <c r="C62" s="170"/>
    </row>
    <row r="63" spans="2:3" ht="15">
      <c r="B63" s="170" t="s">
        <v>213</v>
      </c>
      <c r="C63" s="170"/>
    </row>
    <row r="64" spans="2:3" ht="15">
      <c r="B64" s="170" t="s">
        <v>214</v>
      </c>
      <c r="C64" s="170"/>
    </row>
    <row r="65" spans="2:3" ht="15">
      <c r="B65" s="170" t="s">
        <v>215</v>
      </c>
      <c r="C65" s="170"/>
    </row>
    <row r="66" spans="2:3" ht="15">
      <c r="B66" s="170" t="s">
        <v>216</v>
      </c>
      <c r="C66" s="170"/>
    </row>
    <row r="67" spans="2:3" ht="15">
      <c r="B67" s="170" t="s">
        <v>217</v>
      </c>
      <c r="C67" s="170"/>
    </row>
    <row r="68" spans="2:3" ht="15">
      <c r="B68" s="170" t="s">
        <v>218</v>
      </c>
      <c r="C68" s="170"/>
    </row>
    <row r="69" spans="2:3" ht="15">
      <c r="B69" s="170" t="s">
        <v>219</v>
      </c>
      <c r="C69" s="170"/>
    </row>
    <row r="70" spans="2:3" ht="15">
      <c r="B70" s="170" t="s">
        <v>220</v>
      </c>
      <c r="C70" s="170"/>
    </row>
    <row r="71" spans="2:3" ht="15">
      <c r="B71" s="170" t="s">
        <v>221</v>
      </c>
      <c r="C71" s="170"/>
    </row>
    <row r="72" spans="2:3" ht="15">
      <c r="B72" s="170" t="s">
        <v>222</v>
      </c>
      <c r="C72" s="170"/>
    </row>
    <row r="73" spans="2:3" ht="15">
      <c r="B73" s="170"/>
      <c r="C73" s="170"/>
    </row>
    <row r="74" spans="2:3" ht="15">
      <c r="B74" s="170" t="s">
        <v>165</v>
      </c>
      <c r="C74" s="170"/>
    </row>
    <row r="75" spans="2:3" ht="15">
      <c r="B75" s="170" t="s">
        <v>166</v>
      </c>
      <c r="C75" s="170"/>
    </row>
    <row r="76" spans="2:3" ht="15">
      <c r="B76" s="170" t="s">
        <v>223</v>
      </c>
      <c r="C76" s="170"/>
    </row>
    <row r="77" spans="2:3" ht="15">
      <c r="B77" s="170" t="s">
        <v>233</v>
      </c>
      <c r="C77" s="170"/>
    </row>
    <row r="78" spans="2:3" ht="15">
      <c r="B78" s="170"/>
      <c r="C78" s="170"/>
    </row>
  </sheetData>
  <sheetProtection sheet="1" select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P64"/>
  <sheetViews>
    <sheetView showGridLines="0" zoomScale="85" zoomScaleNormal="85" zoomScalePageLayoutView="0" workbookViewId="0" topLeftCell="A1">
      <selection activeCell="A1" sqref="A1:M1"/>
    </sheetView>
  </sheetViews>
  <sheetFormatPr defaultColWidth="9.140625" defaultRowHeight="15"/>
  <cols>
    <col min="1" max="1" width="9.140625" style="18" customWidth="1"/>
    <col min="2" max="2" width="8.28125" style="18" customWidth="1"/>
    <col min="3" max="12" width="6.7109375" style="18" customWidth="1"/>
    <col min="13" max="13" width="4.7109375" style="18" customWidth="1"/>
    <col min="14" max="16384" width="9.140625" style="18" customWidth="1"/>
  </cols>
  <sheetData>
    <row r="1" spans="1:13" ht="18.75">
      <c r="A1" s="230" t="s">
        <v>89</v>
      </c>
      <c r="B1" s="230"/>
      <c r="C1" s="230"/>
      <c r="D1" s="230"/>
      <c r="E1" s="230"/>
      <c r="F1" s="230"/>
      <c r="G1" s="230"/>
      <c r="H1" s="230"/>
      <c r="I1" s="230"/>
      <c r="J1" s="230"/>
      <c r="K1" s="230"/>
      <c r="L1" s="230"/>
      <c r="M1" s="230"/>
    </row>
    <row r="2" ht="12.75">
      <c r="A2" s="127" t="s">
        <v>106</v>
      </c>
    </row>
    <row r="3" ht="12.75">
      <c r="A3" s="99" t="s">
        <v>141</v>
      </c>
    </row>
    <row r="4" ht="12.75">
      <c r="A4" s="99"/>
    </row>
    <row r="5" ht="12.75">
      <c r="B5" s="17" t="s">
        <v>69</v>
      </c>
    </row>
    <row r="6" spans="2:5" ht="12.75">
      <c r="B6" s="99" t="s">
        <v>137</v>
      </c>
      <c r="D6" s="227" t="s">
        <v>107</v>
      </c>
      <c r="E6" s="227"/>
    </row>
    <row r="7" spans="4:5" ht="12.75">
      <c r="D7" s="119" t="s">
        <v>82</v>
      </c>
      <c r="E7" s="41" t="s">
        <v>85</v>
      </c>
    </row>
    <row r="8" spans="3:6" ht="12.75">
      <c r="C8" s="19" t="s">
        <v>110</v>
      </c>
      <c r="D8" s="28">
        <v>2300</v>
      </c>
      <c r="E8" s="18">
        <v>2000</v>
      </c>
      <c r="F8" s="120" t="s">
        <v>72</v>
      </c>
    </row>
    <row r="9" spans="3:6" ht="12.75">
      <c r="C9" s="19" t="s">
        <v>111</v>
      </c>
      <c r="D9" s="28">
        <v>2300</v>
      </c>
      <c r="E9" s="18">
        <v>2000</v>
      </c>
      <c r="F9" s="120" t="s">
        <v>92</v>
      </c>
    </row>
    <row r="10" spans="3:6" ht="12.75">
      <c r="C10" s="19" t="s">
        <v>112</v>
      </c>
      <c r="D10" s="28">
        <v>2300</v>
      </c>
      <c r="E10" s="18">
        <v>2000</v>
      </c>
      <c r="F10" s="120" t="s">
        <v>72</v>
      </c>
    </row>
    <row r="11" ht="12.75">
      <c r="C11" s="19"/>
    </row>
    <row r="12" spans="2:5" ht="12.75" customHeight="1">
      <c r="B12" s="1" t="s">
        <v>15</v>
      </c>
      <c r="E12" s="21"/>
    </row>
    <row r="13" spans="2:5" ht="12.75">
      <c r="B13" s="99" t="s">
        <v>129</v>
      </c>
      <c r="C13" s="105" t="s">
        <v>130</v>
      </c>
      <c r="D13" s="21"/>
      <c r="E13" s="21"/>
    </row>
    <row r="14" ht="12.75">
      <c r="F14" s="204" t="s">
        <v>134</v>
      </c>
    </row>
    <row r="15" spans="3:13" ht="12.75">
      <c r="C15" s="21"/>
      <c r="D15" s="199"/>
      <c r="E15" s="200"/>
      <c r="F15" s="228">
        <v>0</v>
      </c>
      <c r="G15" s="229"/>
      <c r="H15" s="227">
        <f>F15+30</f>
        <v>30</v>
      </c>
      <c r="I15" s="229"/>
      <c r="J15" s="227">
        <f>H15+15</f>
        <v>45</v>
      </c>
      <c r="K15" s="229"/>
      <c r="L15" s="227">
        <f>J15+15</f>
        <v>60</v>
      </c>
      <c r="M15" s="229"/>
    </row>
    <row r="16" spans="3:13" ht="12.75">
      <c r="C16" s="106" t="s">
        <v>41</v>
      </c>
      <c r="D16" s="203"/>
      <c r="E16" s="100" t="s">
        <v>108</v>
      </c>
      <c r="F16" s="102" t="s">
        <v>88</v>
      </c>
      <c r="G16" s="103" t="s">
        <v>71</v>
      </c>
      <c r="H16" s="102" t="s">
        <v>88</v>
      </c>
      <c r="I16" s="104" t="s">
        <v>71</v>
      </c>
      <c r="J16" s="102" t="s">
        <v>88</v>
      </c>
      <c r="K16" s="104" t="s">
        <v>71</v>
      </c>
      <c r="L16" s="102" t="s">
        <v>88</v>
      </c>
      <c r="M16" s="103" t="s">
        <v>71</v>
      </c>
    </row>
    <row r="17" spans="2:13" ht="12.75">
      <c r="B17" s="17"/>
      <c r="C17" s="117">
        <f>C45</f>
        <v>2300</v>
      </c>
      <c r="D17" s="205" t="s">
        <v>70</v>
      </c>
      <c r="E17" s="118" t="s">
        <v>131</v>
      </c>
      <c r="F17" s="117">
        <v>50</v>
      </c>
      <c r="G17" s="107">
        <v>42</v>
      </c>
      <c r="H17" s="108">
        <v>54</v>
      </c>
      <c r="I17" s="107">
        <v>45</v>
      </c>
      <c r="J17" s="108">
        <v>59</v>
      </c>
      <c r="K17" s="107">
        <v>50</v>
      </c>
      <c r="L17" s="108">
        <v>71</v>
      </c>
      <c r="M17" s="107">
        <v>59</v>
      </c>
    </row>
    <row r="18" spans="2:13" ht="12.75">
      <c r="B18" s="17"/>
      <c r="C18" s="201"/>
      <c r="D18" s="205"/>
      <c r="E18" s="113" t="s">
        <v>132</v>
      </c>
      <c r="F18" s="114">
        <v>47</v>
      </c>
      <c r="G18" s="115">
        <v>38</v>
      </c>
      <c r="H18" s="116">
        <v>51</v>
      </c>
      <c r="I18" s="115">
        <v>40</v>
      </c>
      <c r="J18" s="116">
        <v>56</v>
      </c>
      <c r="K18" s="115">
        <v>45</v>
      </c>
      <c r="L18" s="116">
        <v>66</v>
      </c>
      <c r="M18" s="115">
        <v>54</v>
      </c>
    </row>
    <row r="19" spans="2:13" ht="12.75">
      <c r="B19" s="17"/>
      <c r="C19" s="201"/>
      <c r="D19" s="205" t="s">
        <v>244</v>
      </c>
      <c r="E19" s="124" t="s">
        <v>133</v>
      </c>
      <c r="F19" s="109">
        <v>44</v>
      </c>
      <c r="G19" s="110">
        <v>36</v>
      </c>
      <c r="H19" s="111">
        <v>47</v>
      </c>
      <c r="I19" s="110">
        <v>38</v>
      </c>
      <c r="J19" s="111">
        <v>52</v>
      </c>
      <c r="K19" s="110">
        <v>43</v>
      </c>
      <c r="L19" s="111">
        <v>62</v>
      </c>
      <c r="M19" s="110">
        <v>51</v>
      </c>
    </row>
    <row r="20" spans="2:12" ht="12.75">
      <c r="B20" s="17"/>
      <c r="C20" s="21"/>
      <c r="D20" s="199"/>
      <c r="E20" s="21"/>
      <c r="F20" s="98" t="s">
        <v>243</v>
      </c>
      <c r="G20" s="98"/>
      <c r="H20" s="98"/>
      <c r="I20" s="98"/>
      <c r="J20" s="98"/>
      <c r="K20" s="98"/>
      <c r="L20" s="98"/>
    </row>
    <row r="21" spans="2:6" ht="12.75">
      <c r="B21" s="17"/>
      <c r="C21" s="21"/>
      <c r="D21" s="199"/>
      <c r="E21" s="21"/>
      <c r="F21" s="21"/>
    </row>
    <row r="22" spans="2:6" ht="12.75">
      <c r="B22" s="17"/>
      <c r="C22" s="105" t="s">
        <v>135</v>
      </c>
      <c r="D22" s="105"/>
      <c r="F22" s="21"/>
    </row>
    <row r="23" spans="2:6" ht="12.75">
      <c r="B23" s="17"/>
      <c r="F23" s="204" t="s">
        <v>134</v>
      </c>
    </row>
    <row r="24" spans="2:13" ht="12.75">
      <c r="B24" s="17"/>
      <c r="C24" s="21"/>
      <c r="D24" s="199"/>
      <c r="E24" s="21"/>
      <c r="F24" s="228">
        <v>0</v>
      </c>
      <c r="G24" s="229"/>
      <c r="H24" s="227">
        <f>F24+30</f>
        <v>30</v>
      </c>
      <c r="I24" s="229"/>
      <c r="J24" s="227">
        <f>H24+15</f>
        <v>45</v>
      </c>
      <c r="K24" s="229"/>
      <c r="L24" s="227">
        <f>J24+15</f>
        <v>60</v>
      </c>
      <c r="M24" s="229"/>
    </row>
    <row r="25" spans="2:13" ht="12.75">
      <c r="B25" s="17"/>
      <c r="C25" s="106" t="s">
        <v>41</v>
      </c>
      <c r="D25" s="203"/>
      <c r="E25" s="100" t="s">
        <v>108</v>
      </c>
      <c r="F25" s="102" t="s">
        <v>88</v>
      </c>
      <c r="G25" s="103" t="s">
        <v>71</v>
      </c>
      <c r="H25" s="102" t="s">
        <v>88</v>
      </c>
      <c r="I25" s="104" t="s">
        <v>71</v>
      </c>
      <c r="J25" s="102" t="s">
        <v>88</v>
      </c>
      <c r="K25" s="104" t="s">
        <v>71</v>
      </c>
      <c r="L25" s="102" t="s">
        <v>88</v>
      </c>
      <c r="M25" s="103" t="s">
        <v>71</v>
      </c>
    </row>
    <row r="26" spans="2:13" ht="12.75">
      <c r="B26" s="17"/>
      <c r="C26" s="202">
        <f>C17</f>
        <v>2300</v>
      </c>
      <c r="D26" s="205" t="s">
        <v>70</v>
      </c>
      <c r="E26" s="107" t="s">
        <v>131</v>
      </c>
      <c r="F26" s="112">
        <v>53</v>
      </c>
      <c r="G26" s="107">
        <v>47</v>
      </c>
      <c r="H26" s="108">
        <v>57</v>
      </c>
      <c r="I26" s="107">
        <v>51</v>
      </c>
      <c r="J26" s="108">
        <v>63</v>
      </c>
      <c r="K26" s="107">
        <v>56</v>
      </c>
      <c r="L26" s="108">
        <v>75</v>
      </c>
      <c r="M26" s="107">
        <v>66</v>
      </c>
    </row>
    <row r="27" spans="2:13" ht="12.75">
      <c r="B27" s="17"/>
      <c r="C27" s="201"/>
      <c r="D27" s="205"/>
      <c r="E27" s="113" t="s">
        <v>132</v>
      </c>
      <c r="F27" s="114">
        <v>51</v>
      </c>
      <c r="G27" s="115">
        <v>44</v>
      </c>
      <c r="H27" s="116">
        <v>55</v>
      </c>
      <c r="I27" s="115">
        <v>47</v>
      </c>
      <c r="J27" s="116">
        <v>61</v>
      </c>
      <c r="K27" s="115">
        <v>52</v>
      </c>
      <c r="L27" s="116">
        <v>72</v>
      </c>
      <c r="M27" s="115">
        <v>62</v>
      </c>
    </row>
    <row r="28" spans="3:13" ht="12.75">
      <c r="C28" s="201"/>
      <c r="D28" s="205" t="s">
        <v>244</v>
      </c>
      <c r="E28" s="110" t="s">
        <v>133</v>
      </c>
      <c r="F28" s="109">
        <v>47</v>
      </c>
      <c r="G28" s="110">
        <v>41</v>
      </c>
      <c r="H28" s="111">
        <v>51</v>
      </c>
      <c r="I28" s="110">
        <v>44</v>
      </c>
      <c r="J28" s="111">
        <v>56</v>
      </c>
      <c r="K28" s="110">
        <v>49</v>
      </c>
      <c r="L28" s="111">
        <v>66</v>
      </c>
      <c r="M28" s="110">
        <v>58</v>
      </c>
    </row>
    <row r="29" spans="3:12" ht="12.75">
      <c r="C29" s="21"/>
      <c r="D29" s="199"/>
      <c r="E29" s="21"/>
      <c r="F29" s="98" t="s">
        <v>243</v>
      </c>
      <c r="G29" s="98"/>
      <c r="H29" s="98"/>
      <c r="I29" s="98"/>
      <c r="J29" s="98"/>
      <c r="K29" s="98"/>
      <c r="L29" s="98"/>
    </row>
    <row r="31" spans="2:4" ht="12.75">
      <c r="B31" s="17" t="s">
        <v>81</v>
      </c>
      <c r="D31" s="19"/>
    </row>
    <row r="32" spans="2:9" ht="12.75">
      <c r="B32" s="99" t="s">
        <v>136</v>
      </c>
      <c r="F32" s="227" t="s">
        <v>104</v>
      </c>
      <c r="G32" s="227"/>
      <c r="H32" s="227"/>
      <c r="I32" s="227"/>
    </row>
    <row r="33" spans="6:9" ht="14.25">
      <c r="F33" s="225" t="s">
        <v>103</v>
      </c>
      <c r="G33" s="226"/>
      <c r="H33" s="225" t="s">
        <v>105</v>
      </c>
      <c r="I33" s="225"/>
    </row>
    <row r="34" spans="3:9" ht="14.25">
      <c r="C34" s="41" t="s">
        <v>107</v>
      </c>
      <c r="D34" s="39" t="s">
        <v>108</v>
      </c>
      <c r="E34" s="39" t="s">
        <v>25</v>
      </c>
      <c r="F34" s="36" t="s">
        <v>86</v>
      </c>
      <c r="G34" s="121" t="s">
        <v>87</v>
      </c>
      <c r="H34" s="36" t="s">
        <v>86</v>
      </c>
      <c r="I34" s="35" t="s">
        <v>87</v>
      </c>
    </row>
    <row r="35" spans="3:8" ht="12.75">
      <c r="C35" s="19" t="s">
        <v>82</v>
      </c>
      <c r="E35" s="20">
        <f>D9</f>
        <v>2300</v>
      </c>
      <c r="F35" s="26"/>
      <c r="G35" s="101"/>
      <c r="H35" s="28"/>
    </row>
    <row r="36" spans="2:9" ht="12.75">
      <c r="B36" s="19"/>
      <c r="D36" s="19" t="s">
        <v>83</v>
      </c>
      <c r="E36" s="23" t="s">
        <v>91</v>
      </c>
      <c r="F36" s="27">
        <v>3.8</v>
      </c>
      <c r="G36" s="122">
        <v>1.52</v>
      </c>
      <c r="H36" s="29">
        <f>F36*1.5</f>
        <v>5.699999999999999</v>
      </c>
      <c r="I36" s="22">
        <f>G36*1.5</f>
        <v>2.2800000000000002</v>
      </c>
    </row>
    <row r="37" spans="2:9" ht="12.75">
      <c r="B37" s="19"/>
      <c r="D37" s="19" t="s">
        <v>84</v>
      </c>
      <c r="E37" s="23" t="s">
        <v>91</v>
      </c>
      <c r="F37" s="27">
        <v>3</v>
      </c>
      <c r="G37" s="122"/>
      <c r="H37" s="29">
        <f>F37*1.5</f>
        <v>4.5</v>
      </c>
      <c r="I37" s="22"/>
    </row>
    <row r="38" spans="2:9" ht="12.75">
      <c r="B38" s="19"/>
      <c r="E38" s="20"/>
      <c r="F38" s="27"/>
      <c r="G38" s="123"/>
      <c r="H38" s="29"/>
      <c r="I38" s="24"/>
    </row>
    <row r="39" spans="3:11" ht="12.75">
      <c r="C39" s="19" t="s">
        <v>85</v>
      </c>
      <c r="E39" s="20">
        <v>2000</v>
      </c>
      <c r="F39" s="27"/>
      <c r="G39" s="122"/>
      <c r="H39" s="29"/>
      <c r="I39" s="22"/>
      <c r="K39" s="30"/>
    </row>
    <row r="40" spans="4:9" ht="12.75">
      <c r="D40" s="19" t="s">
        <v>83</v>
      </c>
      <c r="E40" s="23" t="s">
        <v>91</v>
      </c>
      <c r="F40" s="27">
        <v>4.4</v>
      </c>
      <c r="G40" s="122">
        <v>1.76</v>
      </c>
      <c r="H40" s="29">
        <f>F40*1.5</f>
        <v>6.6000000000000005</v>
      </c>
      <c r="I40" s="22">
        <f>G40*1.5</f>
        <v>2.64</v>
      </c>
    </row>
    <row r="41" spans="4:9" ht="12.75">
      <c r="D41" s="19" t="s">
        <v>84</v>
      </c>
      <c r="E41" s="23" t="s">
        <v>91</v>
      </c>
      <c r="F41" s="27">
        <v>3</v>
      </c>
      <c r="G41" s="122"/>
      <c r="H41" s="29">
        <f>F41*1.5</f>
        <v>4.5</v>
      </c>
      <c r="I41" s="22"/>
    </row>
    <row r="43" ht="12.75" customHeight="1">
      <c r="B43" s="1" t="s">
        <v>65</v>
      </c>
    </row>
    <row r="44" spans="2:5" ht="12.75">
      <c r="B44" s="99" t="s">
        <v>125</v>
      </c>
      <c r="C44" s="43" t="s">
        <v>41</v>
      </c>
      <c r="D44" s="39" t="s">
        <v>88</v>
      </c>
      <c r="E44" s="44" t="s">
        <v>126</v>
      </c>
    </row>
    <row r="45" spans="3:5" ht="12.75">
      <c r="C45" s="26">
        <v>2300</v>
      </c>
      <c r="D45" s="20">
        <v>96</v>
      </c>
      <c r="E45" s="45">
        <v>97</v>
      </c>
    </row>
    <row r="46" spans="3:16" ht="12.75">
      <c r="C46" s="26">
        <v>1950</v>
      </c>
      <c r="D46" s="20">
        <v>88</v>
      </c>
      <c r="E46" s="45">
        <v>89</v>
      </c>
      <c r="O46" s="15"/>
      <c r="P46" s="15"/>
    </row>
    <row r="47" spans="3:5" ht="12.75">
      <c r="C47" s="26">
        <v>1600</v>
      </c>
      <c r="D47" s="20">
        <v>80</v>
      </c>
      <c r="E47" s="45">
        <v>80</v>
      </c>
    </row>
    <row r="48" spans="2:5" ht="12.75">
      <c r="B48" s="96" t="s">
        <v>127</v>
      </c>
      <c r="C48" s="97" t="s">
        <v>128</v>
      </c>
      <c r="D48" s="21"/>
      <c r="E48" s="21"/>
    </row>
    <row r="49" spans="1:14" ht="12.75">
      <c r="A49" s="25"/>
      <c r="B49" s="25"/>
      <c r="C49" s="25"/>
      <c r="D49" s="25"/>
      <c r="E49" s="25"/>
      <c r="F49" s="25"/>
      <c r="G49" s="25"/>
      <c r="H49" s="25"/>
      <c r="I49" s="25"/>
      <c r="J49" s="25"/>
      <c r="K49" s="25"/>
      <c r="L49" s="25"/>
      <c r="M49" s="25"/>
      <c r="N49" s="25"/>
    </row>
    <row r="50" ht="12.75">
      <c r="L50" s="98"/>
    </row>
    <row r="51" spans="2:4" ht="12.75">
      <c r="B51" s="17" t="s">
        <v>73</v>
      </c>
      <c r="C51" s="19" t="s">
        <v>101</v>
      </c>
      <c r="D51" s="18" t="s">
        <v>75</v>
      </c>
    </row>
    <row r="52" spans="3:4" ht="12.75">
      <c r="C52" s="19" t="s">
        <v>102</v>
      </c>
      <c r="D52" s="18" t="s">
        <v>93</v>
      </c>
    </row>
    <row r="54" spans="2:11" ht="12.75" customHeight="1">
      <c r="B54" s="1" t="s">
        <v>139</v>
      </c>
      <c r="D54" s="19"/>
      <c r="K54" s="9" t="s">
        <v>15</v>
      </c>
    </row>
    <row r="55" spans="3:11" ht="12.75">
      <c r="C55" s="37" t="s">
        <v>33</v>
      </c>
      <c r="D55" s="41"/>
      <c r="E55" s="39" t="s">
        <v>70</v>
      </c>
      <c r="F55" s="39"/>
      <c r="G55" s="40" t="s">
        <v>76</v>
      </c>
      <c r="H55" s="40"/>
      <c r="I55" s="40" t="s">
        <v>78</v>
      </c>
      <c r="J55" s="38"/>
      <c r="K55" s="126" t="s">
        <v>88</v>
      </c>
    </row>
    <row r="56" spans="3:11" ht="12.75">
      <c r="C56" s="18">
        <f>C45</f>
        <v>2300</v>
      </c>
      <c r="D56" s="19" t="s">
        <v>74</v>
      </c>
      <c r="E56" s="20">
        <f>F17</f>
        <v>50</v>
      </c>
      <c r="F56" s="21" t="s">
        <v>109</v>
      </c>
      <c r="G56" s="32">
        <f>C56</f>
        <v>2300</v>
      </c>
      <c r="H56" s="33" t="s">
        <v>77</v>
      </c>
      <c r="I56" s="32">
        <f>$D$9</f>
        <v>2300</v>
      </c>
      <c r="J56" s="20" t="s">
        <v>90</v>
      </c>
      <c r="K56" s="125">
        <f>ROUND(E56*SQRT(G56/I56),0)</f>
        <v>50</v>
      </c>
    </row>
    <row r="57" spans="3:11" ht="12.75">
      <c r="C57" s="18">
        <f>C46</f>
        <v>1950</v>
      </c>
      <c r="D57" s="19" t="s">
        <v>74</v>
      </c>
      <c r="E57" s="20">
        <f>E56</f>
        <v>50</v>
      </c>
      <c r="F57" s="21" t="s">
        <v>109</v>
      </c>
      <c r="G57" s="32">
        <f>C57</f>
        <v>1950</v>
      </c>
      <c r="H57" s="33" t="s">
        <v>77</v>
      </c>
      <c r="I57" s="32">
        <f>$D$9</f>
        <v>2300</v>
      </c>
      <c r="J57" s="20" t="s">
        <v>90</v>
      </c>
      <c r="K57" s="125">
        <f>ROUND(E57*SQRT(G57/I57),0)</f>
        <v>46</v>
      </c>
    </row>
    <row r="58" spans="3:11" ht="12.75">
      <c r="C58" s="18">
        <f>C47</f>
        <v>1600</v>
      </c>
      <c r="D58" s="19" t="s">
        <v>74</v>
      </c>
      <c r="E58" s="20">
        <f>E57</f>
        <v>50</v>
      </c>
      <c r="F58" s="21" t="s">
        <v>109</v>
      </c>
      <c r="G58" s="32">
        <f>C58</f>
        <v>1600</v>
      </c>
      <c r="H58" s="33" t="s">
        <v>77</v>
      </c>
      <c r="I58" s="32">
        <f>$D$9</f>
        <v>2300</v>
      </c>
      <c r="J58" s="20" t="s">
        <v>90</v>
      </c>
      <c r="K58" s="125">
        <f>ROUND(E58*SQRT(G58/I58),0)</f>
        <v>42</v>
      </c>
    </row>
    <row r="59" spans="5:11" ht="12.75">
      <c r="E59" s="20"/>
      <c r="G59" s="32"/>
      <c r="H59" s="32"/>
      <c r="I59" s="32"/>
      <c r="J59" s="20"/>
      <c r="K59" s="42"/>
    </row>
    <row r="60" spans="2:11" ht="12.75" customHeight="1">
      <c r="B60" s="1" t="s">
        <v>140</v>
      </c>
      <c r="E60" s="20"/>
      <c r="G60" s="32"/>
      <c r="H60" s="32"/>
      <c r="I60" s="32"/>
      <c r="J60" s="20"/>
      <c r="K60" s="9" t="s">
        <v>65</v>
      </c>
    </row>
    <row r="61" spans="3:11" ht="12.75">
      <c r="C61" s="37" t="s">
        <v>33</v>
      </c>
      <c r="D61" s="38"/>
      <c r="E61" s="39" t="s">
        <v>79</v>
      </c>
      <c r="F61" s="38"/>
      <c r="G61" s="40" t="s">
        <v>80</v>
      </c>
      <c r="H61" s="40"/>
      <c r="I61" s="40"/>
      <c r="J61" s="39"/>
      <c r="K61" s="126" t="s">
        <v>88</v>
      </c>
    </row>
    <row r="62" spans="3:11" ht="12.75">
      <c r="C62" s="18">
        <f>C56</f>
        <v>2300</v>
      </c>
      <c r="D62" s="19" t="s">
        <v>68</v>
      </c>
      <c r="E62" s="31">
        <f>K56</f>
        <v>50</v>
      </c>
      <c r="F62" s="21" t="s">
        <v>138</v>
      </c>
      <c r="G62" s="34">
        <f>$F$36</f>
        <v>3.8</v>
      </c>
      <c r="H62" s="32"/>
      <c r="I62" s="32"/>
      <c r="J62" s="20" t="s">
        <v>24</v>
      </c>
      <c r="K62" s="125">
        <f>ROUND(E62*SQRT(G62),0)</f>
        <v>97</v>
      </c>
    </row>
    <row r="63" spans="3:11" ht="12.75">
      <c r="C63" s="18">
        <f>C57</f>
        <v>1950</v>
      </c>
      <c r="D63" s="19" t="s">
        <v>68</v>
      </c>
      <c r="E63" s="31">
        <f>K57</f>
        <v>46</v>
      </c>
      <c r="F63" s="21" t="s">
        <v>138</v>
      </c>
      <c r="G63" s="34">
        <f>$F$36</f>
        <v>3.8</v>
      </c>
      <c r="H63" s="32"/>
      <c r="I63" s="32"/>
      <c r="J63" s="20" t="s">
        <v>24</v>
      </c>
      <c r="K63" s="125">
        <f>ROUND(E63*SQRT(G63),0)</f>
        <v>90</v>
      </c>
    </row>
    <row r="64" spans="3:11" ht="12.75">
      <c r="C64" s="18">
        <f>C58</f>
        <v>1600</v>
      </c>
      <c r="D64" s="19" t="s">
        <v>68</v>
      </c>
      <c r="E64" s="31">
        <f>K58</f>
        <v>42</v>
      </c>
      <c r="F64" s="21" t="s">
        <v>138</v>
      </c>
      <c r="G64" s="34">
        <f>$F$36</f>
        <v>3.8</v>
      </c>
      <c r="H64" s="32"/>
      <c r="I64" s="32"/>
      <c r="J64" s="20" t="s">
        <v>24</v>
      </c>
      <c r="K64" s="125">
        <f>ROUND(E64*SQRT(G64),0)</f>
        <v>82</v>
      </c>
    </row>
  </sheetData>
  <sheetProtection sheet="1" objects="1" scenarios="1" selectLockedCells="1"/>
  <mergeCells count="13">
    <mergeCell ref="A1:M1"/>
    <mergeCell ref="J15:K15"/>
    <mergeCell ref="L15:M15"/>
    <mergeCell ref="F24:G24"/>
    <mergeCell ref="H24:I24"/>
    <mergeCell ref="J24:K24"/>
    <mergeCell ref="L24:M24"/>
    <mergeCell ref="H33:I33"/>
    <mergeCell ref="F33:G33"/>
    <mergeCell ref="F32:I32"/>
    <mergeCell ref="F15:G15"/>
    <mergeCell ref="H15:I15"/>
    <mergeCell ref="D6:E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Admin03</dc:creator>
  <cp:keywords/>
  <dc:description/>
  <cp:lastModifiedBy>Admin03</cp:lastModifiedBy>
  <cp:lastPrinted>2009-07-22T20:24:55Z</cp:lastPrinted>
  <dcterms:created xsi:type="dcterms:W3CDTF">2009-07-22T14:32:35Z</dcterms:created>
  <dcterms:modified xsi:type="dcterms:W3CDTF">2012-12-13T16:24:22Z</dcterms:modified>
  <cp:category/>
  <cp:version/>
  <cp:contentType/>
  <cp:contentStatus/>
</cp:coreProperties>
</file>