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ref knots" sheetId="1" r:id="rId1"/>
    <sheet name="ref mph" sheetId="2" r:id="rId2"/>
    <sheet name="ref km-hr" sheetId="3" r:id="rId3"/>
    <sheet name="Mach to AS" sheetId="4" r:id="rId4"/>
  </sheets>
  <definedNames/>
  <calcPr fullCalcOnLoad="1"/>
</workbook>
</file>

<file path=xl/sharedStrings.xml><?xml version="1.0" encoding="utf-8"?>
<sst xmlns="http://schemas.openxmlformats.org/spreadsheetml/2006/main" count="120" uniqueCount="41">
  <si>
    <t>knots</t>
  </si>
  <si>
    <t>km/hr</t>
  </si>
  <si>
    <t>sm/hr</t>
  </si>
  <si>
    <t>MPH</t>
  </si>
  <si>
    <t>Knots</t>
  </si>
  <si>
    <t>m/s</t>
  </si>
  <si>
    <t>ft/s</t>
  </si>
  <si>
    <t>m/hr</t>
  </si>
  <si>
    <t>V=</t>
  </si>
  <si>
    <t xml:space="preserve">enter </t>
  </si>
  <si>
    <t>Standard air temperature =</t>
  </si>
  <si>
    <t>deg C</t>
  </si>
  <si>
    <t>To compute Mach number,</t>
  </si>
  <si>
    <t xml:space="preserve">altitude </t>
  </si>
  <si>
    <t>(feet)</t>
  </si>
  <si>
    <t>mph</t>
  </si>
  <si>
    <t>Convert airspeed: knots/mph/km-hr</t>
  </si>
  <si>
    <r>
      <t>V</t>
    </r>
    <r>
      <rPr>
        <vertAlign val="subscript"/>
        <sz val="8"/>
        <color indexed="8"/>
        <rFont val="Calibri"/>
        <family val="2"/>
      </rPr>
      <t>speed of sound</t>
    </r>
    <r>
      <rPr>
        <sz val="8"/>
        <color indexed="8"/>
        <rFont val="Calibri"/>
        <family val="2"/>
      </rPr>
      <t xml:space="preserve"> = 331.4 + 0.6Tc =</t>
    </r>
  </si>
  <si>
    <t>km/h</t>
  </si>
  <si>
    <t>Compute Mach Number</t>
  </si>
  <si>
    <t>Mach Number to Airspeed</t>
  </si>
  <si>
    <t xml:space="preserve">Standard air temperature = </t>
  </si>
  <si>
    <t>Mach Number:</t>
  </si>
  <si>
    <t>Statute Mile</t>
  </si>
  <si>
    <t>Nautical Miles</t>
  </si>
  <si>
    <t>killometers</t>
  </si>
  <si>
    <t>exact</t>
  </si>
  <si>
    <t>Nautical Mile</t>
  </si>
  <si>
    <t>Statute Miles</t>
  </si>
  <si>
    <t>kilometers</t>
  </si>
  <si>
    <t>killometer</t>
  </si>
  <si>
    <t>TAS:</t>
  </si>
  <si>
    <t>ENTER MACH NUMBER</t>
  </si>
  <si>
    <t xml:space="preserve">Enter </t>
  </si>
  <si>
    <t>Convert Mach Number: airspeed, knots/mph/km-hr</t>
  </si>
  <si>
    <t>True Airspeed:</t>
  </si>
  <si>
    <t xml:space="preserve">ENTER TRUE AIRSPEED, </t>
  </si>
  <si>
    <t>Knots:</t>
  </si>
  <si>
    <t>Mach</t>
  </si>
  <si>
    <t>miles (statute)  per hour:</t>
  </si>
  <si>
    <t>Killometers per hour: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</si>
</sst>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\ "/>
    <numFmt numFmtId="169" formatCode="0.00\ "/>
    <numFmt numFmtId="170" formatCode="_(* #,##0.00_);_(* \(#,##0.00\);_(* \-??_);_(@_)"/>
    <numFmt numFmtId="171" formatCode="_(* #,##0_);_(* \(#,##0\);_(* \-??_);_(@_)"/>
    <numFmt numFmtId="172" formatCode="#,##0.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00000"/>
    <numFmt numFmtId="178" formatCode="0.0000000"/>
    <numFmt numFmtId="179" formatCode="0.000000000000000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10"/>
      <name val="Calibri"/>
      <family val="2"/>
    </font>
    <font>
      <sz val="8"/>
      <color indexed="10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8"/>
      <color rgb="FFFF0000"/>
      <name val="Calibri"/>
      <family val="2"/>
    </font>
    <font>
      <sz val="8"/>
      <color rgb="FFFF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 horizontal="right"/>
    </xf>
    <xf numFmtId="1" fontId="44" fillId="0" borderId="0" xfId="0" applyNumberFormat="1" applyFont="1" applyBorder="1" applyAlignment="1">
      <alignment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0" xfId="0" applyNumberFormat="1" applyFont="1" applyAlignment="1">
      <alignment/>
    </xf>
    <xf numFmtId="167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10" xfId="0" applyFont="1" applyBorder="1" applyAlignment="1">
      <alignment/>
    </xf>
    <xf numFmtId="167" fontId="44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165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Border="1" applyAlignment="1">
      <alignment/>
    </xf>
    <xf numFmtId="177" fontId="4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4" fillId="0" borderId="15" xfId="0" applyFont="1" applyBorder="1" applyAlignment="1">
      <alignment/>
    </xf>
    <xf numFmtId="0" fontId="45" fillId="0" borderId="14" xfId="0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167" fontId="44" fillId="0" borderId="10" xfId="0" applyNumberFormat="1" applyFont="1" applyBorder="1" applyAlignment="1">
      <alignment/>
    </xf>
    <xf numFmtId="167" fontId="44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77" fontId="46" fillId="0" borderId="13" xfId="0" applyNumberFormat="1" applyFont="1" applyBorder="1" applyAlignment="1">
      <alignment/>
    </xf>
    <xf numFmtId="165" fontId="40" fillId="0" borderId="0" xfId="0" applyNumberFormat="1" applyFont="1" applyAlignment="1">
      <alignment/>
    </xf>
    <xf numFmtId="165" fontId="47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164" fontId="47" fillId="0" borderId="0" xfId="0" applyNumberFormat="1" applyFont="1" applyAlignment="1">
      <alignment vertical="center"/>
    </xf>
    <xf numFmtId="164" fontId="48" fillId="0" borderId="0" xfId="0" applyNumberFormat="1" applyFont="1" applyAlignment="1">
      <alignment vertical="center"/>
    </xf>
    <xf numFmtId="0" fontId="0" fillId="0" borderId="23" xfId="0" applyBorder="1" applyAlignment="1">
      <alignment horizontal="center"/>
    </xf>
    <xf numFmtId="167" fontId="44" fillId="0" borderId="19" xfId="0" applyNumberFormat="1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167" fontId="44" fillId="0" borderId="13" xfId="0" applyNumberFormat="1" applyFont="1" applyBorder="1" applyAlignment="1">
      <alignment horizontal="center" vertical="center"/>
    </xf>
    <xf numFmtId="167" fontId="44" fillId="0" borderId="0" xfId="0" applyNumberFormat="1" applyFont="1" applyBorder="1" applyAlignment="1">
      <alignment/>
    </xf>
    <xf numFmtId="164" fontId="44" fillId="0" borderId="13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7" fontId="44" fillId="0" borderId="25" xfId="0" applyNumberFormat="1" applyFont="1" applyBorder="1" applyAlignment="1">
      <alignment horizontal="center" vertical="center"/>
    </xf>
    <xf numFmtId="0" fontId="0" fillId="0" borderId="26" xfId="0" applyBorder="1" applyAlignment="1" applyProtection="1">
      <alignment/>
      <protection locked="0"/>
    </xf>
    <xf numFmtId="37" fontId="48" fillId="0" borderId="26" xfId="42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2" max="2" width="30.7109375" style="0" customWidth="1"/>
    <col min="3" max="3" width="7.7109375" style="0" customWidth="1"/>
    <col min="4" max="4" width="4.7109375" style="0" customWidth="1"/>
    <col min="5" max="6" width="5.7109375" style="0" customWidth="1"/>
    <col min="7" max="12" width="9.140625" style="0" hidden="1" customWidth="1"/>
  </cols>
  <sheetData>
    <row r="1" ht="18.75">
      <c r="A1" s="5" t="s">
        <v>16</v>
      </c>
    </row>
    <row r="2" spans="1:11" ht="15.75">
      <c r="A2" s="4" t="str">
        <f>PROPER(C4)&amp;" Converter"</f>
        <v>Knots Converter</v>
      </c>
      <c r="H2" s="29"/>
      <c r="I2" s="38" t="s">
        <v>0</v>
      </c>
      <c r="J2" s="39" t="s">
        <v>1</v>
      </c>
      <c r="K2" s="30" t="s">
        <v>2</v>
      </c>
    </row>
    <row r="3" spans="8:11" ht="15">
      <c r="H3" s="41" t="s">
        <v>0</v>
      </c>
      <c r="I3" s="42">
        <v>1</v>
      </c>
      <c r="J3" s="43">
        <f>1852/1000</f>
        <v>1.852</v>
      </c>
      <c r="K3" s="44">
        <f>J3/J5</f>
        <v>1.1507794480235425</v>
      </c>
    </row>
    <row r="4" spans="2:11" ht="15">
      <c r="B4" t="s">
        <v>36</v>
      </c>
      <c r="C4" s="21" t="s">
        <v>0</v>
      </c>
      <c r="H4" s="45" t="s">
        <v>1</v>
      </c>
      <c r="I4" s="46">
        <f>1/J3</f>
        <v>0.5399568034557235</v>
      </c>
      <c r="J4" s="47">
        <v>1</v>
      </c>
      <c r="K4" s="48">
        <f>J4/J5</f>
        <v>0.621371192237334</v>
      </c>
    </row>
    <row r="5" spans="2:11" ht="15">
      <c r="B5" s="2" t="s">
        <v>37</v>
      </c>
      <c r="C5" s="74">
        <v>300</v>
      </c>
      <c r="D5" s="18" t="s">
        <v>8</v>
      </c>
      <c r="E5" s="19">
        <f>J19</f>
        <v>345.2</v>
      </c>
      <c r="F5" s="3" t="s">
        <v>3</v>
      </c>
      <c r="H5" s="31" t="s">
        <v>2</v>
      </c>
      <c r="I5" s="38">
        <f>1/K3</f>
        <v>0.8689762419006479</v>
      </c>
      <c r="J5" s="40">
        <f>1609.344/1000</f>
        <v>1.609344</v>
      </c>
      <c r="K5" s="30">
        <v>1</v>
      </c>
    </row>
    <row r="6" spans="4:6" ht="15">
      <c r="D6" s="3"/>
      <c r="E6" s="60">
        <f>I19</f>
        <v>555.6</v>
      </c>
      <c r="F6" s="56" t="s">
        <v>18</v>
      </c>
    </row>
    <row r="8" spans="2:8" ht="15">
      <c r="B8" t="s">
        <v>12</v>
      </c>
      <c r="G8" s="6"/>
      <c r="H8" s="22" t="s">
        <v>19</v>
      </c>
    </row>
    <row r="9" spans="2:11" ht="15">
      <c r="B9" s="2" t="s">
        <v>9</v>
      </c>
      <c r="C9" s="1" t="s">
        <v>13</v>
      </c>
      <c r="D9" t="s">
        <v>14</v>
      </c>
      <c r="G9" s="10"/>
      <c r="H9" s="7"/>
      <c r="I9" s="8" t="s">
        <v>10</v>
      </c>
      <c r="J9" s="7">
        <f>IF(C10&lt;36000,15-((C10/1000)*1.98),15-36*1.98)</f>
        <v>-56.28</v>
      </c>
      <c r="K9" s="9" t="s">
        <v>11</v>
      </c>
    </row>
    <row r="10" spans="3:11" ht="15">
      <c r="C10" s="75">
        <v>55000</v>
      </c>
      <c r="D10" s="18" t="str">
        <f>IF(C10&lt;&gt;"","M=","")</f>
        <v>M=</v>
      </c>
      <c r="E10" s="20">
        <f>IF(C10&lt;&gt;"",C5/J14,"")</f>
        <v>0.5185374344828514</v>
      </c>
      <c r="G10" s="10"/>
      <c r="H10" s="10"/>
      <c r="I10" s="10"/>
      <c r="J10" s="10"/>
      <c r="K10" s="11"/>
    </row>
    <row r="11" spans="3:11" ht="15">
      <c r="C11" s="17"/>
      <c r="G11" s="10"/>
      <c r="H11" s="10"/>
      <c r="I11" s="12" t="s">
        <v>17</v>
      </c>
      <c r="J11" s="10">
        <f>331.4+(0.6*J9)</f>
        <v>297.63199999999995</v>
      </c>
      <c r="K11" s="11" t="s">
        <v>5</v>
      </c>
    </row>
    <row r="12" spans="2:11" ht="15">
      <c r="B12" s="57" t="str">
        <f>IF(C10&lt;&gt;"",I9,"")</f>
        <v>Standard air temperature =</v>
      </c>
      <c r="C12" s="61">
        <f>IF(C10&lt;&gt;"",J9,"")</f>
        <v>-56.28</v>
      </c>
      <c r="D12" s="58" t="str">
        <f>IF(C10&lt;&gt;"",K9,"")</f>
        <v>deg C</v>
      </c>
      <c r="H12" s="10"/>
      <c r="I12" s="10"/>
      <c r="J12" s="13">
        <f>J11*(1/0.3048)</f>
        <v>976.4829396325457</v>
      </c>
      <c r="K12" s="11" t="s">
        <v>6</v>
      </c>
    </row>
    <row r="13" spans="7:11" ht="15">
      <c r="G13" s="10"/>
      <c r="H13" s="10"/>
      <c r="I13" s="10"/>
      <c r="J13" s="13">
        <f>J12*3600/5280</f>
        <v>665.7838224767357</v>
      </c>
      <c r="K13" s="11" t="s">
        <v>15</v>
      </c>
    </row>
    <row r="14" spans="7:11" ht="15">
      <c r="G14" s="10"/>
      <c r="H14" s="14"/>
      <c r="I14" s="14"/>
      <c r="J14" s="15">
        <f>J12*3600/6076.1155</f>
        <v>578.5503225995564</v>
      </c>
      <c r="K14" s="16" t="s">
        <v>0</v>
      </c>
    </row>
    <row r="18" spans="8:10" ht="15">
      <c r="H18" s="42" t="s">
        <v>0</v>
      </c>
      <c r="I18" s="43" t="s">
        <v>1</v>
      </c>
      <c r="J18" s="67" t="s">
        <v>2</v>
      </c>
    </row>
    <row r="19" spans="8:10" ht="15">
      <c r="H19" s="70">
        <f>C5</f>
        <v>300</v>
      </c>
      <c r="I19" s="69">
        <f>ROUND(H19*J3,1)</f>
        <v>555.6</v>
      </c>
      <c r="J19" s="68">
        <f>ROUND(H19*K3,1)</f>
        <v>345.2</v>
      </c>
    </row>
    <row r="21" spans="10:12" ht="15">
      <c r="J21" s="17"/>
      <c r="K21" s="10"/>
      <c r="L21" s="6"/>
    </row>
    <row r="22" spans="10:12" ht="15">
      <c r="J22" s="17"/>
      <c r="K22" s="10"/>
      <c r="L22" s="6"/>
    </row>
    <row r="23" spans="11:12" ht="15">
      <c r="K23" s="6"/>
      <c r="L23" s="6"/>
    </row>
    <row r="24" spans="11:12" ht="15">
      <c r="K24" s="6"/>
      <c r="L24" s="6"/>
    </row>
    <row r="25" spans="8:12" ht="15">
      <c r="H25" s="17"/>
      <c r="I25" s="24"/>
      <c r="J25" s="17"/>
      <c r="K25" s="10"/>
      <c r="L25" s="10"/>
    </row>
    <row r="26" spans="8:12" ht="15">
      <c r="H26" s="17"/>
      <c r="I26" s="33"/>
      <c r="J26" s="17"/>
      <c r="K26" s="32"/>
      <c r="L26" s="10"/>
    </row>
    <row r="27" spans="8:12" ht="15">
      <c r="H27" s="17"/>
      <c r="I27" s="17"/>
      <c r="J27" s="17"/>
      <c r="K27" s="10"/>
      <c r="L27" s="10"/>
    </row>
    <row r="28" spans="8:12" ht="15">
      <c r="H28" s="17"/>
      <c r="I28" s="24"/>
      <c r="J28" s="17"/>
      <c r="K28" s="10"/>
      <c r="L28" s="10"/>
    </row>
    <row r="29" spans="8:12" ht="15">
      <c r="H29" s="17"/>
      <c r="I29" s="24"/>
      <c r="J29" s="17"/>
      <c r="K29" s="10"/>
      <c r="L29" s="10"/>
    </row>
    <row r="30" spans="8:12" ht="15">
      <c r="H30" s="17"/>
      <c r="I30" s="17"/>
      <c r="J30" s="17"/>
      <c r="K30" s="10"/>
      <c r="L30" s="10"/>
    </row>
    <row r="31" spans="8:12" ht="15">
      <c r="H31" s="17"/>
      <c r="I31" s="26"/>
      <c r="J31" s="17"/>
      <c r="K31" s="10"/>
      <c r="L31" s="10"/>
    </row>
    <row r="32" spans="8:12" ht="15">
      <c r="H32" s="17"/>
      <c r="I32" s="27"/>
      <c r="J32" s="17"/>
      <c r="K32" s="32"/>
      <c r="L32" s="10"/>
    </row>
    <row r="33" spans="11:12" ht="15">
      <c r="K33" s="6"/>
      <c r="L33" s="6"/>
    </row>
    <row r="34" spans="11:12" ht="15">
      <c r="K34" s="6"/>
      <c r="L34" s="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2" max="2" width="30.7109375" style="0" customWidth="1"/>
    <col min="3" max="3" width="7.7109375" style="0" customWidth="1"/>
    <col min="4" max="4" width="4.7109375" style="0" customWidth="1"/>
    <col min="5" max="6" width="5.7109375" style="0" customWidth="1"/>
    <col min="7" max="12" width="9.140625" style="0" hidden="1" customWidth="1"/>
  </cols>
  <sheetData>
    <row r="1" ht="18.75">
      <c r="A1" s="5" t="s">
        <v>16</v>
      </c>
    </row>
    <row r="2" spans="1:11" ht="15.75">
      <c r="A2" s="4" t="str">
        <f>UPPER(C4)&amp;" Converter"</f>
        <v>MPH Converter</v>
      </c>
      <c r="H2" s="29"/>
      <c r="I2" s="38" t="s">
        <v>2</v>
      </c>
      <c r="J2" s="39" t="s">
        <v>1</v>
      </c>
      <c r="K2" s="71" t="s">
        <v>0</v>
      </c>
    </row>
    <row r="3" spans="8:11" ht="15">
      <c r="H3" s="41" t="s">
        <v>2</v>
      </c>
      <c r="I3" s="42">
        <v>1</v>
      </c>
      <c r="J3" s="72">
        <v>1.609344</v>
      </c>
      <c r="K3" s="65">
        <v>0.8689762419006479</v>
      </c>
    </row>
    <row r="4" spans="2:11" ht="15">
      <c r="B4" t="s">
        <v>36</v>
      </c>
      <c r="C4" s="21" t="s">
        <v>3</v>
      </c>
      <c r="H4" s="45" t="s">
        <v>1</v>
      </c>
      <c r="I4" s="48">
        <v>0.621371192237334</v>
      </c>
      <c r="J4" s="47">
        <v>1</v>
      </c>
      <c r="K4" s="73">
        <v>0.5399568034557235</v>
      </c>
    </row>
    <row r="5" spans="2:11" ht="15">
      <c r="B5" s="2" t="s">
        <v>39</v>
      </c>
      <c r="C5" s="74">
        <v>345</v>
      </c>
      <c r="D5" s="18" t="s">
        <v>8</v>
      </c>
      <c r="E5" s="19">
        <f>J19</f>
        <v>299.8</v>
      </c>
      <c r="F5" s="3" t="s">
        <v>4</v>
      </c>
      <c r="H5" s="31" t="s">
        <v>0</v>
      </c>
      <c r="I5" s="64">
        <v>1.1507794480235425</v>
      </c>
      <c r="J5" s="64">
        <v>1.852</v>
      </c>
      <c r="K5" s="30">
        <v>1</v>
      </c>
    </row>
    <row r="6" spans="4:6" ht="15">
      <c r="D6" s="3"/>
      <c r="E6" s="60">
        <f>I19</f>
        <v>555.2</v>
      </c>
      <c r="F6" s="56" t="s">
        <v>18</v>
      </c>
    </row>
    <row r="8" ht="15">
      <c r="B8" t="s">
        <v>12</v>
      </c>
    </row>
    <row r="9" spans="2:11" ht="15">
      <c r="B9" s="2" t="s">
        <v>9</v>
      </c>
      <c r="C9" s="62" t="s">
        <v>13</v>
      </c>
      <c r="D9" t="s">
        <v>14</v>
      </c>
      <c r="H9" s="7"/>
      <c r="I9" s="8" t="s">
        <v>10</v>
      </c>
      <c r="J9" s="7">
        <f>IF(C10&lt;36000,15-((C10/1000)*1.98),15-36*1.98)</f>
        <v>15</v>
      </c>
      <c r="K9" s="9" t="s">
        <v>11</v>
      </c>
    </row>
    <row r="10" spans="3:11" ht="15">
      <c r="C10" s="75"/>
      <c r="D10" s="18">
        <f>IF(C10&lt;&gt;"","M=","")</f>
      </c>
      <c r="E10" s="20">
        <f>IF(C10&lt;&gt;"",E5/J14,"")</f>
      </c>
      <c r="H10" s="10"/>
      <c r="I10" s="10"/>
      <c r="J10" s="10"/>
      <c r="K10" s="11"/>
    </row>
    <row r="11" spans="8:11" ht="15">
      <c r="H11" s="10"/>
      <c r="I11" s="12" t="s">
        <v>17</v>
      </c>
      <c r="J11" s="10">
        <f>331.4+(0.6*J9)</f>
        <v>340.4</v>
      </c>
      <c r="K11" s="11" t="s">
        <v>5</v>
      </c>
    </row>
    <row r="12" spans="2:11" ht="15">
      <c r="B12" s="57">
        <f>IF(C10&lt;&gt;"",I9,"")</f>
      </c>
      <c r="C12" s="61">
        <f>IF(C10&lt;&gt;"",J9,"")</f>
      </c>
      <c r="D12" s="58">
        <f>IF(C10&lt;&gt;"",K9,"")</f>
      </c>
      <c r="H12" s="10"/>
      <c r="I12" s="10"/>
      <c r="J12" s="13">
        <f>J11*(1/0.3048)</f>
        <v>1116.797900262467</v>
      </c>
      <c r="K12" s="11" t="s">
        <v>6</v>
      </c>
    </row>
    <row r="13" spans="8:11" ht="15">
      <c r="H13" s="10"/>
      <c r="I13" s="10"/>
      <c r="J13" s="13">
        <f>J12*3600/5280</f>
        <v>761.4531138153184</v>
      </c>
      <c r="K13" s="11" t="s">
        <v>15</v>
      </c>
    </row>
    <row r="14" spans="8:11" ht="15">
      <c r="H14" s="14"/>
      <c r="I14" s="14"/>
      <c r="J14" s="15">
        <f>J12*3600/6076.1155</f>
        <v>661.6846636547448</v>
      </c>
      <c r="K14" s="16" t="s">
        <v>0</v>
      </c>
    </row>
    <row r="18" spans="8:10" ht="15">
      <c r="H18" s="42" t="s">
        <v>2</v>
      </c>
      <c r="I18" s="43" t="s">
        <v>1</v>
      </c>
      <c r="J18" s="67" t="s">
        <v>0</v>
      </c>
    </row>
    <row r="19" spans="8:10" ht="15">
      <c r="H19" s="70">
        <f>C5</f>
        <v>345</v>
      </c>
      <c r="I19" s="69">
        <f>ROUND(H19*J3,1)</f>
        <v>555.2</v>
      </c>
      <c r="J19" s="68">
        <f>ROUND(H19*K3,1)</f>
        <v>299.8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2" max="2" width="30.7109375" style="0" customWidth="1"/>
    <col min="3" max="3" width="7.7109375" style="0" customWidth="1"/>
    <col min="4" max="4" width="4.7109375" style="0" customWidth="1"/>
    <col min="5" max="6" width="5.7109375" style="0" customWidth="1"/>
    <col min="7" max="12" width="9.140625" style="0" hidden="1" customWidth="1"/>
  </cols>
  <sheetData>
    <row r="1" ht="18.75">
      <c r="A1" s="5" t="s">
        <v>16</v>
      </c>
    </row>
    <row r="2" spans="1:11" ht="15.75">
      <c r="A2" s="4" t="str">
        <f>PROPER(C4)&amp;" Converter"</f>
        <v>Km/Hr Converter</v>
      </c>
      <c r="H2" s="29"/>
      <c r="I2" s="38" t="s">
        <v>1</v>
      </c>
      <c r="J2" s="39" t="s">
        <v>2</v>
      </c>
      <c r="K2" s="30" t="s">
        <v>0</v>
      </c>
    </row>
    <row r="3" spans="8:11" ht="15">
      <c r="H3" s="41" t="s">
        <v>1</v>
      </c>
      <c r="I3" s="42">
        <v>1</v>
      </c>
      <c r="J3" s="72">
        <v>0.621371192237334</v>
      </c>
      <c r="K3" s="65">
        <v>0.5399568034557235</v>
      </c>
    </row>
    <row r="4" spans="2:11" ht="15">
      <c r="B4" t="s">
        <v>36</v>
      </c>
      <c r="C4" s="21" t="s">
        <v>1</v>
      </c>
      <c r="H4" s="45" t="s">
        <v>2</v>
      </c>
      <c r="I4" s="48">
        <v>1.609344</v>
      </c>
      <c r="J4" s="47">
        <v>1</v>
      </c>
      <c r="K4" s="73">
        <v>0.8689762419006479</v>
      </c>
    </row>
    <row r="5" spans="2:11" ht="15">
      <c r="B5" s="2" t="s">
        <v>40</v>
      </c>
      <c r="C5" s="74">
        <v>559</v>
      </c>
      <c r="D5" s="18" t="s">
        <v>8</v>
      </c>
      <c r="E5" s="19">
        <f>J19</f>
        <v>301.8</v>
      </c>
      <c r="F5" s="3" t="s">
        <v>4</v>
      </c>
      <c r="H5" s="31" t="s">
        <v>0</v>
      </c>
      <c r="I5" s="64">
        <v>1.852</v>
      </c>
      <c r="J5" s="64">
        <v>1.1507794480235425</v>
      </c>
      <c r="K5" s="30">
        <v>1</v>
      </c>
    </row>
    <row r="6" spans="4:6" ht="15">
      <c r="D6" s="3"/>
      <c r="E6" s="19">
        <f>I19</f>
        <v>347.3</v>
      </c>
      <c r="F6" s="3" t="s">
        <v>3</v>
      </c>
    </row>
    <row r="8" ht="15">
      <c r="B8" t="s">
        <v>12</v>
      </c>
    </row>
    <row r="9" spans="2:11" ht="15">
      <c r="B9" s="2" t="s">
        <v>9</v>
      </c>
      <c r="C9" s="1" t="s">
        <v>13</v>
      </c>
      <c r="D9" t="s">
        <v>14</v>
      </c>
      <c r="H9" s="7"/>
      <c r="I9" s="8" t="s">
        <v>10</v>
      </c>
      <c r="J9" s="7">
        <f>IF(C10&lt;36000,15-((C10/1000)*1.98),15-36*1.98)</f>
        <v>-54.3</v>
      </c>
      <c r="K9" s="9" t="s">
        <v>11</v>
      </c>
    </row>
    <row r="10" spans="3:11" ht="15">
      <c r="C10" s="75">
        <v>35000</v>
      </c>
      <c r="D10" s="18" t="str">
        <f>IF(C10&lt;&gt;"","M=","")</f>
        <v>M=</v>
      </c>
      <c r="E10" s="20">
        <f>IF(C10&lt;&gt;"",E5/J14,"")</f>
        <v>0.5195747731149187</v>
      </c>
      <c r="H10" s="10"/>
      <c r="I10" s="10"/>
      <c r="J10" s="10"/>
      <c r="K10" s="11"/>
    </row>
    <row r="11" spans="8:11" ht="15">
      <c r="H11" s="10"/>
      <c r="I11" s="12" t="s">
        <v>17</v>
      </c>
      <c r="J11" s="10">
        <f>331.4+(0.6*J9)</f>
        <v>298.82</v>
      </c>
      <c r="K11" s="11" t="s">
        <v>5</v>
      </c>
    </row>
    <row r="12" spans="2:11" ht="15">
      <c r="B12" s="57" t="str">
        <f>IF(C10&lt;&gt;"",I9,"")</f>
        <v>Standard air temperature =</v>
      </c>
      <c r="C12" s="61">
        <f>IF(C10&lt;&gt;"",J9,"")</f>
        <v>-54.3</v>
      </c>
      <c r="D12" s="58" t="str">
        <f>IF(C10&lt;&gt;"",K9,"")</f>
        <v>deg C</v>
      </c>
      <c r="H12" s="10"/>
      <c r="I12" s="10"/>
      <c r="J12" s="13">
        <f>J11*(1/0.3048)</f>
        <v>980.3805774278214</v>
      </c>
      <c r="K12" s="11" t="s">
        <v>6</v>
      </c>
    </row>
    <row r="13" spans="8:11" ht="15">
      <c r="H13" s="10"/>
      <c r="I13" s="10"/>
      <c r="J13" s="13">
        <f>J12*3600/5280</f>
        <v>668.4413027916964</v>
      </c>
      <c r="K13" s="11" t="s">
        <v>7</v>
      </c>
    </row>
    <row r="14" spans="8:11" ht="15">
      <c r="H14" s="14"/>
      <c r="I14" s="14"/>
      <c r="J14" s="15">
        <f>J12*3600/6076.1155</f>
        <v>580.8596098510894</v>
      </c>
      <c r="K14" s="16" t="s">
        <v>0</v>
      </c>
    </row>
    <row r="18" spans="8:10" ht="15">
      <c r="H18" s="42" t="s">
        <v>1</v>
      </c>
      <c r="I18" s="43" t="s">
        <v>2</v>
      </c>
      <c r="J18" s="67" t="s">
        <v>0</v>
      </c>
    </row>
    <row r="19" spans="7:10" ht="15">
      <c r="G19" s="6"/>
      <c r="H19" s="70">
        <f>C5</f>
        <v>559</v>
      </c>
      <c r="I19" s="69">
        <f>ROUND(H19*J3,1)</f>
        <v>347.3</v>
      </c>
      <c r="J19" s="68">
        <f>ROUND(H19*K3,1)</f>
        <v>301.8</v>
      </c>
    </row>
    <row r="20" ht="15">
      <c r="G20" s="6"/>
    </row>
    <row r="21" ht="15">
      <c r="H21" s="6"/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2" max="2" width="30.7109375" style="0" customWidth="1"/>
    <col min="3" max="3" width="7.7109375" style="0" customWidth="1"/>
    <col min="4" max="4" width="4.7109375" style="0" customWidth="1"/>
    <col min="5" max="6" width="5.7109375" style="0" customWidth="1"/>
    <col min="7" max="7" width="0" style="0" hidden="1" customWidth="1"/>
    <col min="8" max="12" width="9.140625" style="0" hidden="1" customWidth="1"/>
    <col min="13" max="13" width="10.00390625" style="0" hidden="1" customWidth="1"/>
    <col min="14" max="14" width="7.421875" style="0" hidden="1" customWidth="1"/>
    <col min="15" max="15" width="10.7109375" style="0" hidden="1" customWidth="1"/>
    <col min="16" max="16" width="14.00390625" style="0" hidden="1" customWidth="1"/>
    <col min="17" max="17" width="0" style="0" hidden="1" customWidth="1"/>
  </cols>
  <sheetData>
    <row r="1" spans="1:16" ht="18.75">
      <c r="A1" s="5" t="s">
        <v>34</v>
      </c>
      <c r="M1" s="34"/>
      <c r="N1" s="34"/>
      <c r="O1" s="34"/>
      <c r="P1" s="34"/>
    </row>
    <row r="2" spans="1:17" ht="15.75">
      <c r="A2" s="4" t="str">
        <f>"Mach Number"&amp;" Converter"</f>
        <v>Mach Number Converter</v>
      </c>
      <c r="H2" s="29"/>
      <c r="I2" s="38" t="s">
        <v>0</v>
      </c>
      <c r="J2" s="39" t="s">
        <v>1</v>
      </c>
      <c r="K2" s="30" t="s">
        <v>2</v>
      </c>
      <c r="L2" s="35"/>
      <c r="M2" s="50" t="s">
        <v>27</v>
      </c>
      <c r="N2" s="51">
        <f>N3*N9</f>
        <v>1.8520000043999998</v>
      </c>
      <c r="O2" s="7" t="s">
        <v>29</v>
      </c>
      <c r="P2" s="9"/>
      <c r="Q2" s="17"/>
    </row>
    <row r="3" spans="8:17" ht="15">
      <c r="H3" s="41" t="s">
        <v>0</v>
      </c>
      <c r="I3" s="42">
        <v>1</v>
      </c>
      <c r="J3" s="43">
        <f>1852/1000</f>
        <v>1.852</v>
      </c>
      <c r="K3" s="65">
        <f>J3/J5</f>
        <v>1.1507794480235425</v>
      </c>
      <c r="L3" s="35"/>
      <c r="M3" s="49"/>
      <c r="N3" s="52">
        <f>1/N8</f>
        <v>1.1507794507575757</v>
      </c>
      <c r="O3" s="10" t="s">
        <v>28</v>
      </c>
      <c r="P3" s="11"/>
      <c r="Q3" s="17"/>
    </row>
    <row r="4" spans="2:17" ht="15">
      <c r="B4" s="22" t="s">
        <v>32</v>
      </c>
      <c r="C4" s="21" t="s">
        <v>38</v>
      </c>
      <c r="D4" s="18"/>
      <c r="E4" s="59" t="s">
        <v>35</v>
      </c>
      <c r="F4" s="19"/>
      <c r="G4" s="19"/>
      <c r="H4" s="45" t="s">
        <v>1</v>
      </c>
      <c r="I4" s="63">
        <f>1/J3</f>
        <v>0.5399568034557235</v>
      </c>
      <c r="J4" s="47">
        <v>1</v>
      </c>
      <c r="K4" s="48">
        <f>J4/J5</f>
        <v>0.621371192237334</v>
      </c>
      <c r="L4" s="35"/>
      <c r="M4" s="49"/>
      <c r="P4" s="11"/>
      <c r="Q4" s="17"/>
    </row>
    <row r="5" spans="3:17" ht="15">
      <c r="C5" s="74">
        <v>0.52</v>
      </c>
      <c r="D5" s="18" t="s">
        <v>8</v>
      </c>
      <c r="E5" s="19">
        <f aca="true" t="shared" si="0" ref="E5:F7">J19</f>
        <v>344.0760251004673</v>
      </c>
      <c r="F5" s="55" t="str">
        <f t="shared" si="0"/>
        <v>knots</v>
      </c>
      <c r="G5" s="55"/>
      <c r="H5" s="31" t="s">
        <v>2</v>
      </c>
      <c r="I5" s="64">
        <f>1/K3</f>
        <v>0.8689762419006479</v>
      </c>
      <c r="J5" s="40">
        <f>1609.344/1000</f>
        <v>1.609344</v>
      </c>
      <c r="K5" s="30">
        <v>1</v>
      </c>
      <c r="L5" s="35"/>
      <c r="M5" s="49" t="s">
        <v>30</v>
      </c>
      <c r="N5" s="52">
        <f>1/N2</f>
        <v>0.5399568021728889</v>
      </c>
      <c r="O5" s="10" t="s">
        <v>24</v>
      </c>
      <c r="P5" s="11"/>
      <c r="Q5" s="17"/>
    </row>
    <row r="6" spans="5:17" ht="15">
      <c r="E6" s="60">
        <f t="shared" si="0"/>
        <v>637.2287984860654</v>
      </c>
      <c r="F6" s="56" t="str">
        <f t="shared" si="0"/>
        <v>km/hr</v>
      </c>
      <c r="G6" s="56"/>
      <c r="L6" s="35"/>
      <c r="M6" s="49"/>
      <c r="N6" s="66">
        <f>1/N9</f>
        <v>0.6213711922373341</v>
      </c>
      <c r="O6" s="10" t="s">
        <v>28</v>
      </c>
      <c r="P6" s="25" t="str">
        <f>"exact: 1/"&amp;N9</f>
        <v>exact: 1/1.609344</v>
      </c>
      <c r="Q6" s="17"/>
    </row>
    <row r="7" spans="5:17" ht="15">
      <c r="E7" s="60">
        <f t="shared" si="0"/>
        <v>395.9556182432503</v>
      </c>
      <c r="F7" s="56" t="str">
        <f t="shared" si="0"/>
        <v>mph</v>
      </c>
      <c r="G7" s="56"/>
      <c r="L7" s="35"/>
      <c r="M7" s="53"/>
      <c r="N7" s="6"/>
      <c r="O7" s="6"/>
      <c r="P7" s="35"/>
      <c r="Q7" s="17"/>
    </row>
    <row r="8" spans="8:17" ht="15">
      <c r="H8" s="7"/>
      <c r="I8" s="8" t="s">
        <v>10</v>
      </c>
      <c r="J8" s="7">
        <f>IF(C10&lt;36000,15-((C10/1000)*1.98),15-36*1.98)</f>
        <v>15</v>
      </c>
      <c r="K8" s="9" t="s">
        <v>11</v>
      </c>
      <c r="L8" s="35"/>
      <c r="M8" s="49" t="s">
        <v>23</v>
      </c>
      <c r="N8" s="52">
        <f>5280/6076.1155</f>
        <v>0.8689762398361256</v>
      </c>
      <c r="O8" s="10" t="s">
        <v>24</v>
      </c>
      <c r="P8" s="11"/>
      <c r="Q8" s="17"/>
    </row>
    <row r="9" spans="2:17" ht="15">
      <c r="B9" s="2" t="s">
        <v>33</v>
      </c>
      <c r="C9" s="1" t="s">
        <v>13</v>
      </c>
      <c r="D9" s="22" t="s">
        <v>14</v>
      </c>
      <c r="H9" s="10"/>
      <c r="I9" s="10"/>
      <c r="J9" s="10"/>
      <c r="K9" s="11"/>
      <c r="L9" s="35"/>
      <c r="M9" s="36"/>
      <c r="N9" s="54">
        <f>((5280*12)*2.54)/100000</f>
        <v>1.6093439999999999</v>
      </c>
      <c r="O9" s="14" t="s">
        <v>25</v>
      </c>
      <c r="P9" s="37" t="s">
        <v>26</v>
      </c>
      <c r="Q9" s="17"/>
    </row>
    <row r="10" spans="3:11" ht="15">
      <c r="C10" s="75"/>
      <c r="E10" s="20"/>
      <c r="F10" s="20"/>
      <c r="G10" s="20"/>
      <c r="H10" s="10"/>
      <c r="I10" s="12" t="s">
        <v>17</v>
      </c>
      <c r="J10" s="10">
        <f>331.4+(0.6*J8)</f>
        <v>340.4</v>
      </c>
      <c r="K10" s="11" t="s">
        <v>5</v>
      </c>
    </row>
    <row r="11" spans="8:11" ht="15">
      <c r="H11" s="10"/>
      <c r="I11" s="10"/>
      <c r="J11" s="13">
        <f>J10*(1/0.3048)</f>
        <v>1116.797900262467</v>
      </c>
      <c r="K11" s="11" t="s">
        <v>6</v>
      </c>
    </row>
    <row r="12" spans="2:11" ht="15">
      <c r="B12" s="57">
        <f>IF(C10&lt;&gt;"",I8,"")</f>
      </c>
      <c r="C12" s="58">
        <f>IF(C10&lt;&gt;"",J8,"")</f>
      </c>
      <c r="D12" s="58">
        <f>IF(C10&lt;&gt;"",K8,"")</f>
      </c>
      <c r="F12" s="29"/>
      <c r="G12" s="29"/>
      <c r="H12" s="10"/>
      <c r="I12" s="10"/>
      <c r="J12" s="13">
        <f>J11*3600/5280</f>
        <v>761.4531138153184</v>
      </c>
      <c r="K12" s="11" t="s">
        <v>15</v>
      </c>
    </row>
    <row r="13" spans="8:11" ht="15">
      <c r="H13" s="14"/>
      <c r="I13" s="14"/>
      <c r="J13" s="15">
        <f>J11*3600/6076.1155</f>
        <v>661.6846636547448</v>
      </c>
      <c r="K13" s="16" t="s">
        <v>0</v>
      </c>
    </row>
    <row r="15" ht="15">
      <c r="H15" s="22" t="s">
        <v>20</v>
      </c>
    </row>
    <row r="16" spans="8:11" ht="15">
      <c r="H16" s="23" t="s">
        <v>21</v>
      </c>
      <c r="I16" s="8"/>
      <c r="J16" s="7">
        <f>J8</f>
        <v>15</v>
      </c>
      <c r="K16" s="9" t="str">
        <f>K8</f>
        <v>deg C</v>
      </c>
    </row>
    <row r="17" ht="15">
      <c r="K17" s="35"/>
    </row>
    <row r="18" spans="9:11" ht="15">
      <c r="I18" s="28" t="s">
        <v>22</v>
      </c>
      <c r="J18" s="17">
        <f>C5</f>
        <v>0.52</v>
      </c>
      <c r="K18" s="11"/>
    </row>
    <row r="19" spans="9:11" ht="15">
      <c r="I19" s="12" t="s">
        <v>31</v>
      </c>
      <c r="J19" s="26">
        <f>J13*J18</f>
        <v>344.0760251004673</v>
      </c>
      <c r="K19" s="11" t="s">
        <v>0</v>
      </c>
    </row>
    <row r="20" spans="10:11" ht="15">
      <c r="J20" s="17">
        <f>J19*J3</f>
        <v>637.2287984860654</v>
      </c>
      <c r="K20" s="11" t="s">
        <v>1</v>
      </c>
    </row>
    <row r="21" spans="8:11" ht="15">
      <c r="H21" s="34"/>
      <c r="I21" s="34"/>
      <c r="J21" s="14">
        <f>J19*K3</f>
        <v>395.9556182432503</v>
      </c>
      <c r="K21" s="16" t="s">
        <v>15</v>
      </c>
    </row>
  </sheetData>
  <sheetProtection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Admin03</dc:creator>
  <cp:keywords/>
  <dc:description/>
  <cp:lastModifiedBy>Admin03</cp:lastModifiedBy>
  <dcterms:created xsi:type="dcterms:W3CDTF">2011-03-21T15:01:35Z</dcterms:created>
  <dcterms:modified xsi:type="dcterms:W3CDTF">2012-07-31T17:20:26Z</dcterms:modified>
  <cp:category/>
  <cp:version/>
  <cp:contentType/>
  <cp:contentStatus/>
</cp:coreProperties>
</file>